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入力する" sheetId="1" state="visible" r:id="rId1"/>
    <sheet xmlns:r="http://schemas.openxmlformats.org/officeDocument/2006/relationships" name="集計を見る" sheetId="2" state="visible" r:id="rId2"/>
    <sheet xmlns:r="http://schemas.openxmlformats.org/officeDocument/2006/relationships" name="使い方と注意" sheetId="3" state="visible" r:id="rId3"/>
  </sheets>
  <definedNames>
    <definedName name="_xlnm.Print_Titles" localSheetId="0">'入力する'!$1:$1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游ゴシック"/>
      <b val="1"/>
      <color rgb="00FFFFFF"/>
      <sz val="11"/>
    </font>
    <font>
      <name val="游ゴシック"/>
      <b val="1"/>
      <sz val="11"/>
    </font>
    <font>
      <name val="游ゴシック"/>
      <sz val="11"/>
    </font>
    <font>
      <name val="游ゴシック"/>
      <color rgb="001F3864"/>
      <sz val="11"/>
    </font>
    <font>
      <name val="游ゴシック"/>
      <b val="1"/>
      <color rgb="001F3864"/>
      <sz val="16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DE4F0"/>
      </patternFill>
    </fill>
    <fill>
      <patternFill patternType="solid">
        <fgColor rgb="00FFF2CC"/>
      </patternFill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3" fontId="3" fillId="4" borderId="1" applyAlignment="1" pivotButton="0" quotePrefix="0" xfId="0">
      <alignment horizontal="right" vertical="center"/>
    </xf>
    <xf numFmtId="2" fontId="3" fillId="4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 wrapText="1"/>
    </xf>
    <xf numFmtId="1" fontId="4" fillId="5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3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 wrapText="1"/>
    </xf>
    <xf numFmtId="1" fontId="4" fillId="5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4" borderId="1" applyAlignment="1" applyProtection="1" pivotButton="0" quotePrefix="0" xfId="0">
      <alignment horizontal="left" vertical="center" wrapText="1"/>
      <protection locked="0" hidden="0"/>
    </xf>
    <xf numFmtId="3" fontId="3" fillId="4" borderId="1" applyAlignment="1" applyProtection="1" pivotButton="0" quotePrefix="0" xfId="0">
      <alignment horizontal="right" vertical="center"/>
      <protection locked="0" hidden="0"/>
    </xf>
    <xf numFmtId="2" fontId="3" fillId="4" borderId="1" applyAlignment="1" applyProtection="1" pivotButton="0" quotePrefix="0" xfId="0">
      <alignment horizontal="right" vertical="center"/>
      <protection locked="0" hidden="0"/>
    </xf>
    <xf numFmtId="1" fontId="3" fillId="4" borderId="1" applyAlignment="1" applyProtection="1" pivotButton="0" quotePrefix="0" xfId="0">
      <alignment horizontal="right" vertical="center"/>
      <protection locked="0" hidden="0"/>
    </xf>
    <xf numFmtId="0" fontId="3" fillId="4" borderId="1" applyAlignment="1" applyProtection="1" pivotButton="0" quotePrefix="0" xfId="0">
      <alignment horizontal="center" vertical="center" wrapText="1"/>
      <protection locked="0" hidden="0"/>
    </xf>
    <xf numFmtId="164" fontId="3" fillId="4" borderId="1" applyAlignment="1" applyProtection="1" pivotButton="0" quotePrefix="0" xfId="0">
      <alignment horizontal="right" vertical="center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必要自己資金と手元の自己資金（金融機関別）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'集計を見る'!D18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'集計を見る'!$A$19:$A$28</f>
            </numRef>
          </cat>
          <val>
            <numRef>
              <f>'集計を見る'!$D$19:$D$28</f>
            </numRef>
          </val>
        </ser>
        <ser>
          <idx val="1"/>
          <order val="1"/>
          <tx>
            <strRef>
              <f>'集計を見る'!K18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'集計を見る'!$A$19:$A$28</f>
            </numRef>
          </cat>
          <val>
            <numRef>
              <f>'集計を見る'!$K$19:$K$28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金融機関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円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年間手残り（金融機関別）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'集計を見る'!H18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'集計を見る'!$A$19:$A$28</f>
            </numRef>
          </cat>
          <val>
            <numRef>
              <f>'集計を見る'!$H$19:$H$28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金融機関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円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12</col>
      <colOff>0</colOff>
      <row>3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12</col>
      <colOff>0</colOff>
      <row>22</row>
      <rowOff>0</rowOff>
    </from>
    <ext cx="720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FC000"/>
    <outlinePr summaryBelow="1" summaryRight="1"/>
    <pageSetUpPr fitToPage="1"/>
  </sheetPr>
  <dimension ref="A1:G30"/>
  <sheetViews>
    <sheetView showGridLines="0"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30" customWidth="1" min="3" max="3"/>
    <col width="16" customWidth="1" min="4" max="4"/>
    <col width="18" customWidth="1" min="5" max="5"/>
    <col width="18" customWidth="1" min="6" max="6"/>
    <col width="18" customWidth="1" min="7" max="7"/>
  </cols>
  <sheetData>
    <row r="1" ht="26" customHeight="1">
      <c r="A1" s="1" t="inlineStr">
        <is>
          <t>項目</t>
        </is>
      </c>
      <c r="B1" s="1" t="inlineStr">
        <is>
          <t>入力欄</t>
        </is>
      </c>
      <c r="C1" s="1" t="inlineStr">
        <is>
          <t>単位・補足</t>
        </is>
      </c>
    </row>
    <row r="2" ht="22" customHeight="1">
      <c r="A2" s="2" t="inlineStr">
        <is>
          <t>■ 物件のこと</t>
        </is>
      </c>
      <c r="B2" s="2" t="n"/>
      <c r="C2" s="2" t="n"/>
    </row>
    <row r="3" ht="22" customHeight="1">
      <c r="A3" s="3" t="inlineStr">
        <is>
          <t>物件名</t>
        </is>
      </c>
      <c r="B3" s="20" t="n"/>
      <c r="C3" s="3" t="inlineStr">
        <is>
          <t>任意。物件を区別する名前</t>
        </is>
      </c>
    </row>
    <row r="4" ht="22" customHeight="1">
      <c r="A4" s="3" t="inlineStr">
        <is>
          <t>物件価格</t>
        </is>
      </c>
      <c r="B4" s="21" t="n"/>
      <c r="C4" s="3" t="inlineStr">
        <is>
          <t>円</t>
        </is>
      </c>
    </row>
    <row r="5" ht="22" customHeight="1">
      <c r="A5" s="3" t="inlineStr">
        <is>
          <t>表面利回り</t>
        </is>
      </c>
      <c r="B5" s="22" t="n"/>
      <c r="C5" s="3" t="inlineStr">
        <is>
          <t>%（例 8.5）</t>
        </is>
      </c>
    </row>
    <row r="6" ht="22" customHeight="1">
      <c r="A6" s="3" t="inlineStr">
        <is>
          <t>諸費用率</t>
        </is>
      </c>
      <c r="B6" s="22" t="n">
        <v>7</v>
      </c>
      <c r="C6" s="3" t="inlineStr">
        <is>
          <t>%（価格に対する割合。既定7%。変更可）</t>
        </is>
      </c>
    </row>
    <row r="7" ht="22" customHeight="1">
      <c r="A7" s="3" t="inlineStr">
        <is>
          <t>築年数</t>
        </is>
      </c>
      <c r="B7" s="23" t="n"/>
      <c r="C7" s="3" t="inlineStr">
        <is>
          <t>年</t>
        </is>
      </c>
    </row>
    <row r="8" ht="22" customHeight="1">
      <c r="A8" s="3" t="inlineStr">
        <is>
          <t>構造</t>
        </is>
      </c>
      <c r="B8" s="24" t="n"/>
      <c r="C8" s="3" t="inlineStr">
        <is>
          <t>プルダウンから選ぶ</t>
        </is>
      </c>
    </row>
    <row r="9" ht="22" customHeight="1">
      <c r="A9" s="3" t="inlineStr">
        <is>
          <t>法定耐用年数（自動）</t>
        </is>
      </c>
      <c r="B9" s="9">
        <f>IF(B8="","",IF(B8="木造",22,IF(B8="軽量鉄骨",27,IF(B8="重量鉄骨",34,47))))</f>
        <v/>
      </c>
      <c r="C9" s="3" t="inlineStr">
        <is>
          <t>年（構造から自動）</t>
        </is>
      </c>
    </row>
    <row r="10" ht="22" customHeight="1">
      <c r="A10" s="3" t="inlineStr">
        <is>
          <t>残存耐用年数（自動）</t>
        </is>
      </c>
      <c r="B10" s="9">
        <f>IF(OR(B7="",B9=""),"",IF(B7&gt;=B9,ROUNDDOWN(B9*0.2,0),B9-B7))</f>
        <v/>
      </c>
      <c r="C10" s="3" t="inlineStr">
        <is>
          <t>年（法定−築年数。超過なら法定×0.2）</t>
        </is>
      </c>
    </row>
    <row r="11" ht="22" customHeight="1">
      <c r="A11" s="2" t="inlineStr">
        <is>
          <t>■ 自分のこと</t>
        </is>
      </c>
      <c r="B11" s="2" t="n"/>
      <c r="C11" s="2" t="n"/>
    </row>
    <row r="12" ht="22" customHeight="1">
      <c r="A12" s="3" t="inlineStr">
        <is>
          <t>自己資金（投入できる現金）</t>
        </is>
      </c>
      <c r="B12" s="21" t="n"/>
      <c r="C12" s="3" t="inlineStr">
        <is>
          <t>円</t>
        </is>
      </c>
    </row>
    <row r="13" ht="22" customHeight="1">
      <c r="A13" s="3" t="inlineStr">
        <is>
          <t>年収</t>
        </is>
      </c>
      <c r="B13" s="21" t="n"/>
      <c r="C13" s="3" t="inlineStr">
        <is>
          <t>円</t>
        </is>
      </c>
    </row>
    <row r="14" ht="22" customHeight="1">
      <c r="A14" s="3" t="inlineStr">
        <is>
          <t>既存借入の残高</t>
        </is>
      </c>
      <c r="B14" s="21" t="n"/>
      <c r="C14" s="3" t="inlineStr">
        <is>
          <t>円（住宅ローン・他の物件など）</t>
        </is>
      </c>
    </row>
    <row r="15" ht="22" customHeight="1">
      <c r="A15" s="2" t="inlineStr">
        <is>
          <t>■ 運営の前提</t>
        </is>
      </c>
      <c r="B15" s="2" t="n"/>
      <c r="C15" s="2" t="n"/>
    </row>
    <row r="16" ht="22" customHeight="1">
      <c r="A16" s="3" t="inlineStr">
        <is>
          <t>空室率</t>
        </is>
      </c>
      <c r="B16" s="22" t="n"/>
      <c r="C16" s="3" t="inlineStr">
        <is>
          <t>%（例 10）</t>
        </is>
      </c>
    </row>
    <row r="17" ht="22" customHeight="1">
      <c r="A17" s="3" t="inlineStr">
        <is>
          <t>運営経費率</t>
        </is>
      </c>
      <c r="B17" s="22" t="n"/>
      <c r="C17" s="3" t="inlineStr">
        <is>
          <t>%（管理費・修繕・税金など。家賃に対する割合。例 20）</t>
        </is>
      </c>
    </row>
    <row r="18" ht="22" customHeight="1"/>
    <row r="19" ht="22" customHeight="1">
      <c r="A19" s="2" t="inlineStr">
        <is>
          <t>■ 金融機関の条件（自分で調べた数字を入れる。既定値は入れていません）</t>
        </is>
      </c>
      <c r="B19" s="2" t="n"/>
      <c r="C19" s="2" t="n"/>
      <c r="D19" s="2" t="n"/>
      <c r="E19" s="2" t="n"/>
      <c r="F19" s="2" t="n"/>
      <c r="G19" s="2" t="n"/>
    </row>
    <row r="20" ht="26" customHeight="1">
      <c r="A20" s="1" t="inlineStr">
        <is>
          <t>金融機関名</t>
        </is>
      </c>
      <c r="B20" s="1" t="inlineStr">
        <is>
          <t>自己資金の最低割合(%)</t>
        </is>
      </c>
      <c r="C20" s="1" t="inlineStr">
        <is>
          <t>金利(%)</t>
        </is>
      </c>
      <c r="D20" s="1" t="inlineStr">
        <is>
          <t>返済期間(年)</t>
        </is>
      </c>
      <c r="E20" s="1" t="inlineStr">
        <is>
          <t>融資上限(円)</t>
        </is>
      </c>
      <c r="F20" s="1" t="inlineStr">
        <is>
          <t>年収倍率の上限(倍)</t>
        </is>
      </c>
      <c r="G20" s="1" t="inlineStr">
        <is>
          <t>耐用年数を見るか</t>
        </is>
      </c>
    </row>
    <row r="21" ht="22" customHeight="1">
      <c r="A21" s="20" t="n"/>
      <c r="B21" s="25" t="n"/>
      <c r="C21" s="22" t="n"/>
      <c r="D21" s="23" t="n"/>
      <c r="E21" s="21" t="n"/>
      <c r="F21" s="25" t="n"/>
      <c r="G21" s="24" t="n"/>
    </row>
    <row r="22" ht="22" customHeight="1">
      <c r="A22" s="20" t="n"/>
      <c r="B22" s="25" t="n"/>
      <c r="C22" s="22" t="n"/>
      <c r="D22" s="23" t="n"/>
      <c r="E22" s="21" t="n"/>
      <c r="F22" s="25" t="n"/>
      <c r="G22" s="24" t="n"/>
    </row>
    <row r="23" ht="22" customHeight="1">
      <c r="A23" s="20" t="n"/>
      <c r="B23" s="25" t="n"/>
      <c r="C23" s="22" t="n"/>
      <c r="D23" s="23" t="n"/>
      <c r="E23" s="21" t="n"/>
      <c r="F23" s="25" t="n"/>
      <c r="G23" s="24" t="n"/>
    </row>
    <row r="24" ht="22" customHeight="1">
      <c r="A24" s="20" t="n"/>
      <c r="B24" s="25" t="n"/>
      <c r="C24" s="22" t="n"/>
      <c r="D24" s="23" t="n"/>
      <c r="E24" s="21" t="n"/>
      <c r="F24" s="25" t="n"/>
      <c r="G24" s="24" t="n"/>
    </row>
    <row r="25" ht="22" customHeight="1">
      <c r="A25" s="20" t="n"/>
      <c r="B25" s="25" t="n"/>
      <c r="C25" s="22" t="n"/>
      <c r="D25" s="23" t="n"/>
      <c r="E25" s="21" t="n"/>
      <c r="F25" s="25" t="n"/>
      <c r="G25" s="24" t="n"/>
    </row>
    <row r="26" ht="22" customHeight="1">
      <c r="A26" s="20" t="n"/>
      <c r="B26" s="25" t="n"/>
      <c r="C26" s="22" t="n"/>
      <c r="D26" s="23" t="n"/>
      <c r="E26" s="21" t="n"/>
      <c r="F26" s="25" t="n"/>
      <c r="G26" s="24" t="n"/>
    </row>
    <row r="27" ht="22" customHeight="1">
      <c r="A27" s="20" t="n"/>
      <c r="B27" s="25" t="n"/>
      <c r="C27" s="22" t="n"/>
      <c r="D27" s="23" t="n"/>
      <c r="E27" s="21" t="n"/>
      <c r="F27" s="25" t="n"/>
      <c r="G27" s="24" t="n"/>
    </row>
    <row r="28" ht="22" customHeight="1">
      <c r="A28" s="20" t="n"/>
      <c r="B28" s="25" t="n"/>
      <c r="C28" s="22" t="n"/>
      <c r="D28" s="23" t="n"/>
      <c r="E28" s="21" t="n"/>
      <c r="F28" s="25" t="n"/>
      <c r="G28" s="24" t="n"/>
    </row>
    <row r="29" ht="22" customHeight="1">
      <c r="A29" s="20" t="n"/>
      <c r="B29" s="25" t="n"/>
      <c r="C29" s="22" t="n"/>
      <c r="D29" s="23" t="n"/>
      <c r="E29" s="21" t="n"/>
      <c r="F29" s="25" t="n"/>
      <c r="G29" s="24" t="n"/>
    </row>
    <row r="30" ht="22" customHeight="1">
      <c r="A30" s="20" t="n"/>
      <c r="B30" s="25" t="n"/>
      <c r="C30" s="22" t="n"/>
      <c r="D30" s="23" t="n"/>
      <c r="E30" s="21" t="n"/>
      <c r="F30" s="25" t="n"/>
      <c r="G30" s="24" t="n"/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dataValidations count="4">
    <dataValidation sqref="B8" showDropDown="0" showInputMessage="0" showErrorMessage="0" allowBlank="1" type="list">
      <formula1>"木造,軽量鉄骨,重量鉄骨,RC,SRC"</formula1>
    </dataValidation>
    <dataValidation sqref="G21 G22 G23 G24 G25 G26 G27 G28 G29 G30" showDropDown="0" showInputMessage="0" showErrorMessage="0" allowBlank="1" type="list">
      <formula1>"はい,いいえ"</formula1>
    </dataValidation>
    <dataValidation sqref="B4" showDropDown="0" showInputMessage="1" showErrorMessage="0" allowBlank="1" promptTitle="金額" prompt="数字だけを入力します。カンマは自動で付きます"/>
    <dataValidation sqref="B14" showDropDown="0" showInputMessage="1" showErrorMessage="0" allowBlank="1" promptTitle="金額" prompt="数字だけを入力します。カンマは自動で付きます"/>
  </dataValidations>
  <printOptions horizontalCentered="1"/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K35"/>
  <sheetViews>
    <sheetView showGridLines="0" tabSelected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14" customWidth="1" min="3" max="3"/>
    <col width="20" customWidth="1" min="4" max="4"/>
    <col width="18" customWidth="1" min="5" max="5"/>
    <col width="18" customWidth="1" min="6" max="6"/>
    <col width="14" customWidth="1" min="7" max="7"/>
    <col width="18" customWidth="1" min="8" max="8"/>
    <col width="16" customWidth="1" min="9" max="9"/>
    <col width="14" customWidth="1" min="10" max="10"/>
    <col width="20" customWidth="1" min="11" max="11"/>
    <col width="3" customWidth="1" min="12" max="12"/>
  </cols>
  <sheetData>
    <row r="1" ht="30" customHeight="1">
      <c r="A1" s="11" t="inlineStr">
        <is>
          <t>収益物件「買えるか」判定シート</t>
        </is>
      </c>
    </row>
    <row r="2" ht="22" customHeight="1">
      <c r="A2" s="12" t="inlineStr">
        <is>
          <t>「入力する」シートを埋めると、ここが自動で更新されます。黄色のセルだけ手で入れます。</t>
        </is>
      </c>
    </row>
    <row r="3"/>
    <row r="4" ht="22" customHeight="1">
      <c r="A4" s="13" t="inlineStr">
        <is>
          <t>物件名</t>
        </is>
      </c>
      <c r="B4" s="14">
        <f>IF(入力する!B3="","",入力する!B3)</f>
        <v/>
      </c>
    </row>
    <row r="5" ht="22" customHeight="1">
      <c r="A5" s="13" t="inlineStr">
        <is>
          <t>物件価格（円）</t>
        </is>
      </c>
      <c r="B5" s="15">
        <f>IF(入力する!B4="","",入力する!B4)</f>
        <v/>
      </c>
    </row>
    <row r="6" ht="22" customHeight="1">
      <c r="A6" s="13" t="inlineStr">
        <is>
          <t>年間家賃収入・満室時（円）</t>
        </is>
      </c>
      <c r="B6" s="15">
        <f>IF(OR(入力する!B4="",入力する!B5=""),"",入力する!B4*入力する!B5/100)</f>
        <v/>
      </c>
    </row>
    <row r="7" ht="22" customHeight="1">
      <c r="A7" s="13" t="inlineStr">
        <is>
          <t>諸費用のめやす（円）</t>
        </is>
      </c>
      <c r="B7" s="15">
        <f>IF(OR(入力する!B4="",入力する!B6=""),"",入力する!B4*入力する!B6/100)</f>
        <v/>
      </c>
    </row>
    <row r="8" ht="22" customHeight="1">
      <c r="A8" s="13" t="inlineStr">
        <is>
          <t>手元の自己資金（円）</t>
        </is>
      </c>
      <c r="B8" s="15">
        <f>IF(入力する!B12="","",入力する!B12)</f>
        <v/>
      </c>
    </row>
    <row r="9" ht="22" customHeight="1">
      <c r="A9" s="13" t="inlineStr">
        <is>
          <t>条件を入れた金融機関の数</t>
        </is>
      </c>
      <c r="B9" s="9">
        <f>COUNTA(入力する!A21:A30)</f>
        <v/>
      </c>
    </row>
    <row r="10" ht="22" customHeight="1">
      <c r="A10" s="13" t="inlineStr">
        <is>
          <t>融資が付く金融機関の数</t>
        </is>
      </c>
      <c r="B10" s="9">
        <f>COUNTIF($I$19:$I$28,"買える")+COUNTIF($I$19:$I$28,"自己資金不足")</f>
        <v/>
      </c>
    </row>
    <row r="11" ht="22" customHeight="1">
      <c r="A11" s="13" t="inlineStr">
        <is>
          <t>いま買える金融機関の数</t>
        </is>
      </c>
      <c r="B11" s="9">
        <f>COUNTIF($I$19:$I$28,"買える")</f>
        <v/>
      </c>
    </row>
    <row r="12" ht="22" customHeight="1">
      <c r="A12" s="13" t="inlineStr">
        <is>
          <t>最も少ない必要自己資金（円）</t>
        </is>
      </c>
      <c r="B12" s="15">
        <f>IF(COUNT($D$19:$D$28)=0,"",MIN($D$19:$D$28))</f>
        <v/>
      </c>
    </row>
    <row r="13" ht="22" customHeight="1">
      <c r="A13" s="13" t="inlineStr">
        <is>
          <t>その金融機関</t>
        </is>
      </c>
      <c r="B13" s="14">
        <f>IF(B12="","",INDEX($A$19:$A$28,MATCH(B12,$D$19:$D$28,0)))</f>
        <v/>
      </c>
    </row>
    <row r="14" ht="22" customHeight="1">
      <c r="A14" s="13" t="inlineStr">
        <is>
          <t>手元の自己資金との差＝不足額（円）</t>
        </is>
      </c>
      <c r="B14" s="15">
        <f>IF(OR(B12="",B8=""),"",MAX(0,B12-B8))</f>
        <v/>
      </c>
    </row>
    <row r="15" ht="22" customHeight="1">
      <c r="A15" s="13" t="inlineStr">
        <is>
          <t>年間手残りの目標（円）※手入力</t>
        </is>
      </c>
      <c r="B15" s="21" t="n"/>
    </row>
    <row r="16" ht="22" customHeight="1">
      <c r="A16" s="13" t="inlineStr">
        <is>
          <t>目標を達成する金融機関の数</t>
        </is>
      </c>
      <c r="B16" s="9">
        <f>IF(B15="","",COUNTIF($H$19:$H$28,"&gt;="&amp;B15))</f>
        <v/>
      </c>
    </row>
    <row r="17"/>
    <row r="18" ht="26" customHeight="1">
      <c r="A18" s="1" t="inlineStr">
        <is>
          <t>金融機関名</t>
        </is>
      </c>
      <c r="B18" s="1" t="inlineStr">
        <is>
          <t>借入できる額（円）</t>
        </is>
      </c>
      <c r="C18" s="1" t="inlineStr">
        <is>
          <t>融資期間（年）</t>
        </is>
      </c>
      <c r="D18" s="1" t="inlineStr">
        <is>
          <t>必要自己資金（円）</t>
        </is>
      </c>
      <c r="E18" s="1" t="inlineStr">
        <is>
          <t>不足額（円）</t>
        </is>
      </c>
      <c r="F18" s="1" t="inlineStr">
        <is>
          <t>年間返済額（円）</t>
        </is>
      </c>
      <c r="G18" s="1" t="inlineStr">
        <is>
          <t>返済比率（%）</t>
        </is>
      </c>
      <c r="H18" s="1" t="inlineStr">
        <is>
          <t>年間手残り（円）</t>
        </is>
      </c>
      <c r="I18" s="1" t="inlineStr">
        <is>
          <t>判定</t>
        </is>
      </c>
      <c r="J18" s="1" t="inlineStr">
        <is>
          <t>必要自己資金の少ない順</t>
        </is>
      </c>
      <c r="K18" s="1" t="inlineStr">
        <is>
          <t>手元の自己資金（円）</t>
        </is>
      </c>
    </row>
    <row r="19" ht="22" customHeight="1">
      <c r="A19" s="14">
        <f>IF(入力する!A21="","",入力する!A21)</f>
        <v/>
      </c>
      <c r="B19" s="15">
        <f>IF(OR($A19="",入力する!$B$4=""),"",MAX(0,MIN(入力する!$B$4*(1-入力する!B21/100),IF(入力する!E21&gt;0,入力する!E21,入力する!$B$4),IF(入力する!F21&gt;0,入力する!F21*入力する!$B$13-入力する!$B$14,入力する!$B$4))))</f>
        <v/>
      </c>
      <c r="C19" s="9">
        <f>IF($B19="","",IF(入力する!G21="はい",MIN(入力する!D21,入力する!$B$10),入力する!D21))</f>
        <v/>
      </c>
      <c r="D19" s="15">
        <f>IF($B19="","",IF(OR($B19&lt;=0,$C19&lt;=0),"",入力する!$B$4-$B19+入力する!$B$4*入力する!$B$6/100))</f>
        <v/>
      </c>
      <c r="E19" s="15">
        <f>IF($D19="","",MAX(0,$D19-入力する!$B$12))</f>
        <v/>
      </c>
      <c r="F19" s="15">
        <f>IF($D19="","",ROUND(-PMT(入力する!C21/100/12,$C19*12,$B19)*12,0))</f>
        <v/>
      </c>
      <c r="G19" s="16">
        <f>IF($F19="","",IF(入力する!$B$4*入力する!$B$5&gt;0,ROUND($F19/(入力する!$B$4*入力する!$B$5/100)*100,1),""))</f>
        <v/>
      </c>
      <c r="H19" s="15">
        <f>IF($F19="","",ROUND(入力する!$B$4*入力する!$B$5/100*(1-入力する!$B$16/100-入力する!$B$17/100)-$F19,0))</f>
        <v/>
      </c>
      <c r="I19" s="17">
        <f>IF($B19="","",IF($D19="","融資が付かない",IF(入力する!$B$12&gt;=$D19,"買える","自己資金不足")))</f>
        <v/>
      </c>
      <c r="J19" s="18">
        <f>IF($D19="","",RANK($D19,$D$19:$D$28,1))</f>
        <v/>
      </c>
      <c r="K19" s="15">
        <f>IF($D19="","",入力する!$B$12)</f>
        <v/>
      </c>
    </row>
    <row r="20" ht="22" customHeight="1">
      <c r="A20" s="14">
        <f>IF(入力する!A22="","",入力する!A22)</f>
        <v/>
      </c>
      <c r="B20" s="15">
        <f>IF(OR($A20="",入力する!$B$4=""),"",MAX(0,MIN(入力する!$B$4*(1-入力する!B22/100),IF(入力する!E22&gt;0,入力する!E22,入力する!$B$4),IF(入力する!F22&gt;0,入力する!F22*入力する!$B$13-入力する!$B$14,入力する!$B$4))))</f>
        <v/>
      </c>
      <c r="C20" s="9">
        <f>IF($B20="","",IF(入力する!G22="はい",MIN(入力する!D22,入力する!$B$10),入力する!D22))</f>
        <v/>
      </c>
      <c r="D20" s="15">
        <f>IF($B20="","",IF(OR($B20&lt;=0,$C20&lt;=0),"",入力する!$B$4-$B20+入力する!$B$4*入力する!$B$6/100))</f>
        <v/>
      </c>
      <c r="E20" s="15">
        <f>IF($D20="","",MAX(0,$D20-入力する!$B$12))</f>
        <v/>
      </c>
      <c r="F20" s="15">
        <f>IF($D20="","",ROUND(-PMT(入力する!C22/100/12,$C20*12,$B20)*12,0))</f>
        <v/>
      </c>
      <c r="G20" s="16">
        <f>IF($F20="","",IF(入力する!$B$4*入力する!$B$5&gt;0,ROUND($F20/(入力する!$B$4*入力する!$B$5/100)*100,1),""))</f>
        <v/>
      </c>
      <c r="H20" s="15">
        <f>IF($F20="","",ROUND(入力する!$B$4*入力する!$B$5/100*(1-入力する!$B$16/100-入力する!$B$17/100)-$F20,0))</f>
        <v/>
      </c>
      <c r="I20" s="17">
        <f>IF($B20="","",IF($D20="","融資が付かない",IF(入力する!$B$12&gt;=$D20,"買える","自己資金不足")))</f>
        <v/>
      </c>
      <c r="J20" s="18">
        <f>IF($D20="","",RANK($D20,$D$19:$D$28,1))</f>
        <v/>
      </c>
      <c r="K20" s="15">
        <f>IF($D20="","",入力する!$B$12)</f>
        <v/>
      </c>
    </row>
    <row r="21" ht="22" customHeight="1">
      <c r="A21" s="14">
        <f>IF(入力する!A23="","",入力する!A23)</f>
        <v/>
      </c>
      <c r="B21" s="15">
        <f>IF(OR($A21="",入力する!$B$4=""),"",MAX(0,MIN(入力する!$B$4*(1-入力する!B23/100),IF(入力する!E23&gt;0,入力する!E23,入力する!$B$4),IF(入力する!F23&gt;0,入力する!F23*入力する!$B$13-入力する!$B$14,入力する!$B$4))))</f>
        <v/>
      </c>
      <c r="C21" s="9">
        <f>IF($B21="","",IF(入力する!G23="はい",MIN(入力する!D23,入力する!$B$10),入力する!D23))</f>
        <v/>
      </c>
      <c r="D21" s="15">
        <f>IF($B21="","",IF(OR($B21&lt;=0,$C21&lt;=0),"",入力する!$B$4-$B21+入力する!$B$4*入力する!$B$6/100))</f>
        <v/>
      </c>
      <c r="E21" s="15">
        <f>IF($D21="","",MAX(0,$D21-入力する!$B$12))</f>
        <v/>
      </c>
      <c r="F21" s="15">
        <f>IF($D21="","",ROUND(-PMT(入力する!C23/100/12,$C21*12,$B21)*12,0))</f>
        <v/>
      </c>
      <c r="G21" s="16">
        <f>IF($F21="","",IF(入力する!$B$4*入力する!$B$5&gt;0,ROUND($F21/(入力する!$B$4*入力する!$B$5/100)*100,1),""))</f>
        <v/>
      </c>
      <c r="H21" s="15">
        <f>IF($F21="","",ROUND(入力する!$B$4*入力する!$B$5/100*(1-入力する!$B$16/100-入力する!$B$17/100)-$F21,0))</f>
        <v/>
      </c>
      <c r="I21" s="17">
        <f>IF($B21="","",IF($D21="","融資が付かない",IF(入力する!$B$12&gt;=$D21,"買える","自己資金不足")))</f>
        <v/>
      </c>
      <c r="J21" s="18">
        <f>IF($D21="","",RANK($D21,$D$19:$D$28,1))</f>
        <v/>
      </c>
      <c r="K21" s="15">
        <f>IF($D21="","",入力する!$B$12)</f>
        <v/>
      </c>
    </row>
    <row r="22" ht="22" customHeight="1">
      <c r="A22" s="14">
        <f>IF(入力する!A24="","",入力する!A24)</f>
        <v/>
      </c>
      <c r="B22" s="15">
        <f>IF(OR($A22="",入力する!$B$4=""),"",MAX(0,MIN(入力する!$B$4*(1-入力する!B24/100),IF(入力する!E24&gt;0,入力する!E24,入力する!$B$4),IF(入力する!F24&gt;0,入力する!F24*入力する!$B$13-入力する!$B$14,入力する!$B$4))))</f>
        <v/>
      </c>
      <c r="C22" s="9">
        <f>IF($B22="","",IF(入力する!G24="はい",MIN(入力する!D24,入力する!$B$10),入力する!D24))</f>
        <v/>
      </c>
      <c r="D22" s="15">
        <f>IF($B22="","",IF(OR($B22&lt;=0,$C22&lt;=0),"",入力する!$B$4-$B22+入力する!$B$4*入力する!$B$6/100))</f>
        <v/>
      </c>
      <c r="E22" s="15">
        <f>IF($D22="","",MAX(0,$D22-入力する!$B$12))</f>
        <v/>
      </c>
      <c r="F22" s="15">
        <f>IF($D22="","",ROUND(-PMT(入力する!C24/100/12,$C22*12,$B22)*12,0))</f>
        <v/>
      </c>
      <c r="G22" s="16">
        <f>IF($F22="","",IF(入力する!$B$4*入力する!$B$5&gt;0,ROUND($F22/(入力する!$B$4*入力する!$B$5/100)*100,1),""))</f>
        <v/>
      </c>
      <c r="H22" s="15">
        <f>IF($F22="","",ROUND(入力する!$B$4*入力する!$B$5/100*(1-入力する!$B$16/100-入力する!$B$17/100)-$F22,0))</f>
        <v/>
      </c>
      <c r="I22" s="17">
        <f>IF($B22="","",IF($D22="","融資が付かない",IF(入力する!$B$12&gt;=$D22,"買える","自己資金不足")))</f>
        <v/>
      </c>
      <c r="J22" s="18">
        <f>IF($D22="","",RANK($D22,$D$19:$D$28,1))</f>
        <v/>
      </c>
      <c r="K22" s="15">
        <f>IF($D22="","",入力する!$B$12)</f>
        <v/>
      </c>
    </row>
    <row r="23" ht="22" customHeight="1">
      <c r="A23" s="14">
        <f>IF(入力する!A25="","",入力する!A25)</f>
        <v/>
      </c>
      <c r="B23" s="15">
        <f>IF(OR($A23="",入力する!$B$4=""),"",MAX(0,MIN(入力する!$B$4*(1-入力する!B25/100),IF(入力する!E25&gt;0,入力する!E25,入力する!$B$4),IF(入力する!F25&gt;0,入力する!F25*入力する!$B$13-入力する!$B$14,入力する!$B$4))))</f>
        <v/>
      </c>
      <c r="C23" s="9">
        <f>IF($B23="","",IF(入力する!G25="はい",MIN(入力する!D25,入力する!$B$10),入力する!D25))</f>
        <v/>
      </c>
      <c r="D23" s="15">
        <f>IF($B23="","",IF(OR($B23&lt;=0,$C23&lt;=0),"",入力する!$B$4-$B23+入力する!$B$4*入力する!$B$6/100))</f>
        <v/>
      </c>
      <c r="E23" s="15">
        <f>IF($D23="","",MAX(0,$D23-入力する!$B$12))</f>
        <v/>
      </c>
      <c r="F23" s="15">
        <f>IF($D23="","",ROUND(-PMT(入力する!C25/100/12,$C23*12,$B23)*12,0))</f>
        <v/>
      </c>
      <c r="G23" s="16">
        <f>IF($F23="","",IF(入力する!$B$4*入力する!$B$5&gt;0,ROUND($F23/(入力する!$B$4*入力する!$B$5/100)*100,1),""))</f>
        <v/>
      </c>
      <c r="H23" s="15">
        <f>IF($F23="","",ROUND(入力する!$B$4*入力する!$B$5/100*(1-入力する!$B$16/100-入力する!$B$17/100)-$F23,0))</f>
        <v/>
      </c>
      <c r="I23" s="17">
        <f>IF($B23="","",IF($D23="","融資が付かない",IF(入力する!$B$12&gt;=$D23,"買える","自己資金不足")))</f>
        <v/>
      </c>
      <c r="J23" s="18">
        <f>IF($D23="","",RANK($D23,$D$19:$D$28,1))</f>
        <v/>
      </c>
      <c r="K23" s="15">
        <f>IF($D23="","",入力する!$B$12)</f>
        <v/>
      </c>
    </row>
    <row r="24" ht="22" customHeight="1">
      <c r="A24" s="14">
        <f>IF(入力する!A26="","",入力する!A26)</f>
        <v/>
      </c>
      <c r="B24" s="15">
        <f>IF(OR($A24="",入力する!$B$4=""),"",MAX(0,MIN(入力する!$B$4*(1-入力する!B26/100),IF(入力する!E26&gt;0,入力する!E26,入力する!$B$4),IF(入力する!F26&gt;0,入力する!F26*入力する!$B$13-入力する!$B$14,入力する!$B$4))))</f>
        <v/>
      </c>
      <c r="C24" s="9">
        <f>IF($B24="","",IF(入力する!G26="はい",MIN(入力する!D26,入力する!$B$10),入力する!D26))</f>
        <v/>
      </c>
      <c r="D24" s="15">
        <f>IF($B24="","",IF(OR($B24&lt;=0,$C24&lt;=0),"",入力する!$B$4-$B24+入力する!$B$4*入力する!$B$6/100))</f>
        <v/>
      </c>
      <c r="E24" s="15">
        <f>IF($D24="","",MAX(0,$D24-入力する!$B$12))</f>
        <v/>
      </c>
      <c r="F24" s="15">
        <f>IF($D24="","",ROUND(-PMT(入力する!C26/100/12,$C24*12,$B24)*12,0))</f>
        <v/>
      </c>
      <c r="G24" s="16">
        <f>IF($F24="","",IF(入力する!$B$4*入力する!$B$5&gt;0,ROUND($F24/(入力する!$B$4*入力する!$B$5/100)*100,1),""))</f>
        <v/>
      </c>
      <c r="H24" s="15">
        <f>IF($F24="","",ROUND(入力する!$B$4*入力する!$B$5/100*(1-入力する!$B$16/100-入力する!$B$17/100)-$F24,0))</f>
        <v/>
      </c>
      <c r="I24" s="17">
        <f>IF($B24="","",IF($D24="","融資が付かない",IF(入力する!$B$12&gt;=$D24,"買える","自己資金不足")))</f>
        <v/>
      </c>
      <c r="J24" s="18">
        <f>IF($D24="","",RANK($D24,$D$19:$D$28,1))</f>
        <v/>
      </c>
      <c r="K24" s="15">
        <f>IF($D24="","",入力する!$B$12)</f>
        <v/>
      </c>
    </row>
    <row r="25" ht="22" customHeight="1">
      <c r="A25" s="14">
        <f>IF(入力する!A27="","",入力する!A27)</f>
        <v/>
      </c>
      <c r="B25" s="15">
        <f>IF(OR($A25="",入力する!$B$4=""),"",MAX(0,MIN(入力する!$B$4*(1-入力する!B27/100),IF(入力する!E27&gt;0,入力する!E27,入力する!$B$4),IF(入力する!F27&gt;0,入力する!F27*入力する!$B$13-入力する!$B$14,入力する!$B$4))))</f>
        <v/>
      </c>
      <c r="C25" s="9">
        <f>IF($B25="","",IF(入力する!G27="はい",MIN(入力する!D27,入力する!$B$10),入力する!D27))</f>
        <v/>
      </c>
      <c r="D25" s="15">
        <f>IF($B25="","",IF(OR($B25&lt;=0,$C25&lt;=0),"",入力する!$B$4-$B25+入力する!$B$4*入力する!$B$6/100))</f>
        <v/>
      </c>
      <c r="E25" s="15">
        <f>IF($D25="","",MAX(0,$D25-入力する!$B$12))</f>
        <v/>
      </c>
      <c r="F25" s="15">
        <f>IF($D25="","",ROUND(-PMT(入力する!C27/100/12,$C25*12,$B25)*12,0))</f>
        <v/>
      </c>
      <c r="G25" s="16">
        <f>IF($F25="","",IF(入力する!$B$4*入力する!$B$5&gt;0,ROUND($F25/(入力する!$B$4*入力する!$B$5/100)*100,1),""))</f>
        <v/>
      </c>
      <c r="H25" s="15">
        <f>IF($F25="","",ROUND(入力する!$B$4*入力する!$B$5/100*(1-入力する!$B$16/100-入力する!$B$17/100)-$F25,0))</f>
        <v/>
      </c>
      <c r="I25" s="17">
        <f>IF($B25="","",IF($D25="","融資が付かない",IF(入力する!$B$12&gt;=$D25,"買える","自己資金不足")))</f>
        <v/>
      </c>
      <c r="J25" s="18">
        <f>IF($D25="","",RANK($D25,$D$19:$D$28,1))</f>
        <v/>
      </c>
      <c r="K25" s="15">
        <f>IF($D25="","",入力する!$B$12)</f>
        <v/>
      </c>
    </row>
    <row r="26" ht="22" customHeight="1">
      <c r="A26" s="14">
        <f>IF(入力する!A28="","",入力する!A28)</f>
        <v/>
      </c>
      <c r="B26" s="15">
        <f>IF(OR($A26="",入力する!$B$4=""),"",MAX(0,MIN(入力する!$B$4*(1-入力する!B28/100),IF(入力する!E28&gt;0,入力する!E28,入力する!$B$4),IF(入力する!F28&gt;0,入力する!F28*入力する!$B$13-入力する!$B$14,入力する!$B$4))))</f>
        <v/>
      </c>
      <c r="C26" s="9">
        <f>IF($B26="","",IF(入力する!G28="はい",MIN(入力する!D28,入力する!$B$10),入力する!D28))</f>
        <v/>
      </c>
      <c r="D26" s="15">
        <f>IF($B26="","",IF(OR($B26&lt;=0,$C26&lt;=0),"",入力する!$B$4-$B26+入力する!$B$4*入力する!$B$6/100))</f>
        <v/>
      </c>
      <c r="E26" s="15">
        <f>IF($D26="","",MAX(0,$D26-入力する!$B$12))</f>
        <v/>
      </c>
      <c r="F26" s="15">
        <f>IF($D26="","",ROUND(-PMT(入力する!C28/100/12,$C26*12,$B26)*12,0))</f>
        <v/>
      </c>
      <c r="G26" s="16">
        <f>IF($F26="","",IF(入力する!$B$4*入力する!$B$5&gt;0,ROUND($F26/(入力する!$B$4*入力する!$B$5/100)*100,1),""))</f>
        <v/>
      </c>
      <c r="H26" s="15">
        <f>IF($F26="","",ROUND(入力する!$B$4*入力する!$B$5/100*(1-入力する!$B$16/100-入力する!$B$17/100)-$F26,0))</f>
        <v/>
      </c>
      <c r="I26" s="17">
        <f>IF($B26="","",IF($D26="","融資が付かない",IF(入力する!$B$12&gt;=$D26,"買える","自己資金不足")))</f>
        <v/>
      </c>
      <c r="J26" s="18">
        <f>IF($D26="","",RANK($D26,$D$19:$D$28,1))</f>
        <v/>
      </c>
      <c r="K26" s="15">
        <f>IF($D26="","",入力する!$B$12)</f>
        <v/>
      </c>
    </row>
    <row r="27" ht="22" customHeight="1">
      <c r="A27" s="14">
        <f>IF(入力する!A29="","",入力する!A29)</f>
        <v/>
      </c>
      <c r="B27" s="15">
        <f>IF(OR($A27="",入力する!$B$4=""),"",MAX(0,MIN(入力する!$B$4*(1-入力する!B29/100),IF(入力する!E29&gt;0,入力する!E29,入力する!$B$4),IF(入力する!F29&gt;0,入力する!F29*入力する!$B$13-入力する!$B$14,入力する!$B$4))))</f>
        <v/>
      </c>
      <c r="C27" s="9">
        <f>IF($B27="","",IF(入力する!G29="はい",MIN(入力する!D29,入力する!$B$10),入力する!D29))</f>
        <v/>
      </c>
      <c r="D27" s="15">
        <f>IF($B27="","",IF(OR($B27&lt;=0,$C27&lt;=0),"",入力する!$B$4-$B27+入力する!$B$4*入力する!$B$6/100))</f>
        <v/>
      </c>
      <c r="E27" s="15">
        <f>IF($D27="","",MAX(0,$D27-入力する!$B$12))</f>
        <v/>
      </c>
      <c r="F27" s="15">
        <f>IF($D27="","",ROUND(-PMT(入力する!C29/100/12,$C27*12,$B27)*12,0))</f>
        <v/>
      </c>
      <c r="G27" s="16">
        <f>IF($F27="","",IF(入力する!$B$4*入力する!$B$5&gt;0,ROUND($F27/(入力する!$B$4*入力する!$B$5/100)*100,1),""))</f>
        <v/>
      </c>
      <c r="H27" s="15">
        <f>IF($F27="","",ROUND(入力する!$B$4*入力する!$B$5/100*(1-入力する!$B$16/100-入力する!$B$17/100)-$F27,0))</f>
        <v/>
      </c>
      <c r="I27" s="17">
        <f>IF($B27="","",IF($D27="","融資が付かない",IF(入力する!$B$12&gt;=$D27,"買える","自己資金不足")))</f>
        <v/>
      </c>
      <c r="J27" s="18">
        <f>IF($D27="","",RANK($D27,$D$19:$D$28,1))</f>
        <v/>
      </c>
      <c r="K27" s="15">
        <f>IF($D27="","",入力する!$B$12)</f>
        <v/>
      </c>
    </row>
    <row r="28" ht="22" customHeight="1">
      <c r="A28" s="14">
        <f>IF(入力する!A30="","",入力する!A30)</f>
        <v/>
      </c>
      <c r="B28" s="15">
        <f>IF(OR($A28="",入力する!$B$4=""),"",MAX(0,MIN(入力する!$B$4*(1-入力する!B30/100),IF(入力する!E30&gt;0,入力する!E30,入力する!$B$4),IF(入力する!F30&gt;0,入力する!F30*入力する!$B$13-入力する!$B$14,入力する!$B$4))))</f>
        <v/>
      </c>
      <c r="C28" s="9">
        <f>IF($B28="","",IF(入力する!G30="はい",MIN(入力する!D30,入力する!$B$10),入力する!D30))</f>
        <v/>
      </c>
      <c r="D28" s="15">
        <f>IF($B28="","",IF(OR($B28&lt;=0,$C28&lt;=0),"",入力する!$B$4-$B28+入力する!$B$4*入力する!$B$6/100))</f>
        <v/>
      </c>
      <c r="E28" s="15">
        <f>IF($D28="","",MAX(0,$D28-入力する!$B$12))</f>
        <v/>
      </c>
      <c r="F28" s="15">
        <f>IF($D28="","",ROUND(-PMT(入力する!C30/100/12,$C28*12,$B28)*12,0))</f>
        <v/>
      </c>
      <c r="G28" s="16">
        <f>IF($F28="","",IF(入力する!$B$4*入力する!$B$5&gt;0,ROUND($F28/(入力する!$B$4*入力する!$B$5/100)*100,1),""))</f>
        <v/>
      </c>
      <c r="H28" s="15">
        <f>IF($F28="","",ROUND(入力する!$B$4*入力する!$B$5/100*(1-入力する!$B$16/100-入力する!$B$17/100)-$F28,0))</f>
        <v/>
      </c>
      <c r="I28" s="17">
        <f>IF($B28="","",IF($D28="","融資が付かない",IF(入力する!$B$12&gt;=$D28,"買える","自己資金不足")))</f>
        <v/>
      </c>
      <c r="J28" s="18">
        <f>IF($D28="","",RANK($D28,$D$19:$D$28,1))</f>
        <v/>
      </c>
      <c r="K28" s="15">
        <f>IF($D28="","",入力する!$B$12)</f>
        <v/>
      </c>
    </row>
    <row r="29"/>
    <row r="30" ht="22" customHeight="1">
      <c r="A30" s="2" t="inlineStr">
        <is>
          <t>■ 自己資金がいくらあれば、何行の金融機関に届くか（黄色は変更可）</t>
        </is>
      </c>
      <c r="B30" s="2" t="n"/>
    </row>
    <row r="31" ht="26" customHeight="1">
      <c r="A31" s="1" t="inlineStr">
        <is>
          <t>自己資金の額（円）</t>
        </is>
      </c>
      <c r="B31" s="1" t="inlineStr">
        <is>
          <t>届く金融機関の数</t>
        </is>
      </c>
    </row>
    <row r="32" ht="22" customHeight="1">
      <c r="A32" s="21" t="n">
        <v>3000000</v>
      </c>
      <c r="B32" s="9">
        <f>IF(A32="","",COUNTIF($D$19:$D$28,"&lt;="&amp;A32))</f>
        <v/>
      </c>
    </row>
    <row r="33" ht="22" customHeight="1">
      <c r="A33" s="21" t="n">
        <v>5000000</v>
      </c>
      <c r="B33" s="9">
        <f>IF(A33="","",COUNTIF($D$19:$D$28,"&lt;="&amp;A33))</f>
        <v/>
      </c>
    </row>
    <row r="34" ht="22" customHeight="1">
      <c r="A34" s="21" t="n">
        <v>10000000</v>
      </c>
      <c r="B34" s="9">
        <f>IF(A34="","",COUNTIF($D$19:$D$28,"&lt;="&amp;A34))</f>
        <v/>
      </c>
    </row>
    <row r="35" ht="22" customHeight="1">
      <c r="A35" s="21" t="n">
        <v>20000000</v>
      </c>
      <c r="B35" s="9">
        <f>IF(A35="","",COUNTIF($D$19:$D$28,"&lt;="&amp;A35))</f>
        <v/>
      </c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K2"/>
    <mergeCell ref="A1:K1"/>
  </mergeCells>
  <printOptions horizontalCentered="1"/>
  <pageMargins left="0.75" right="0.75" top="1" bottom="1" header="0.5" footer="0.5"/>
  <pageSetup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A6A6A6"/>
    <outlinePr summaryBelow="1" summaryRight="1"/>
    <pageSetUpPr fitToPage="1"/>
  </sheetPr>
  <dimension ref="A1:A26"/>
  <sheetViews>
    <sheetView showGridLines="0"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30" customHeight="1">
      <c r="A1" s="11" t="inlineStr">
        <is>
          <t>収益物件「買えるか」判定シート　使い方と注意</t>
        </is>
      </c>
    </row>
    <row r="2" ht="22" customHeight="1">
      <c r="A2" s="12" t="inlineStr"/>
    </row>
    <row r="3" ht="22" customHeight="1">
      <c r="A3" s="19" t="inlineStr">
        <is>
          <t>【使い方】</t>
        </is>
      </c>
    </row>
    <row r="4" ht="22" customHeight="1">
      <c r="A4" s="12" t="inlineStr">
        <is>
          <t>1. 「入力する」シートの黄色いセルを埋めます。物件価格・表面利回り・築年数・構造・自己資金・年収・既存借入の残高・空室率・運営経費率が基本です。</t>
        </is>
      </c>
    </row>
    <row r="5" ht="22" customHeight="1">
      <c r="A5" s="12" t="inlineStr">
        <is>
          <t>2. 諸費用率は価格の7%を既定にしています。仲介手数料・登記・ローン手数料などの合計が分かれば書き換えてください。</t>
        </is>
      </c>
    </row>
    <row r="6" ht="22" customHeight="1">
      <c r="A6" s="12" t="inlineStr">
        <is>
          <t>3. 「金融機関の条件」の表は空にしてあります。自分で調べた金融機関ごとの条件（自己資金の最低割合・金利・返済期間・融資上限・年収倍率・耐用年数を見るか）を1行ずつ入れます。</t>
        </is>
      </c>
    </row>
    <row r="7" ht="22" customHeight="1">
      <c r="A7" s="12" t="inlineStr">
        <is>
          <t>4. 「集計を見る」シートに、金融機関ごとの「借入できる額」「必要自己資金」「不足額」「年間返済額」「年間手残り」「判定」が自動で出ます。</t>
        </is>
      </c>
    </row>
    <row r="8" ht="22" customHeight="1">
      <c r="A8" s="12" t="inlineStr">
        <is>
          <t>5. 「年間手残りの目標」（集計を見る B15）を入れると、目標を達成する金融機関の数が出ます。</t>
        </is>
      </c>
    </row>
    <row r="9" ht="22" customHeight="1">
      <c r="A9" s="12" t="inlineStr"/>
    </row>
    <row r="10" ht="22" customHeight="1">
      <c r="A10" s="19" t="inlineStr">
        <is>
          <t>【計算のしくみ】</t>
        </is>
      </c>
    </row>
    <row r="11" ht="22" customHeight="1">
      <c r="A11" s="12" t="inlineStr">
        <is>
          <t>・借入できる額 ＝ 価格×(1−自己資金の最低割合)、融資上限、年収×年収倍率−既存借入残高 のうち一番小さい額。空欄の条件は「制限なし」として扱います。</t>
        </is>
      </c>
    </row>
    <row r="12" ht="22" customHeight="1">
      <c r="A12" s="12" t="inlineStr">
        <is>
          <t>・必要自己資金 ＝ 物件価格 − 借入できる額 ＋ 諸費用。</t>
        </is>
      </c>
    </row>
    <row r="13" ht="22" customHeight="1">
      <c r="A13" s="12" t="inlineStr">
        <is>
          <t>・融資期間 ＝ 返済期間。「耐用年数を見るか」が「はい」の金融機関は、残存耐用年数と返済期間の短いほうになります。残存が0年なら「融資が付かない」になります。</t>
        </is>
      </c>
    </row>
    <row r="14" ht="22" customHeight="1">
      <c r="A14" s="12" t="inlineStr">
        <is>
          <t>・年間返済額 ＝ 元利均等返済（月払い）で計算。年間手残り ＝ 満室家賃 ×(1−空室率−運営経費率) − 年間返済額。税引き前のめやすです。</t>
        </is>
      </c>
    </row>
    <row r="15" ht="22" customHeight="1">
      <c r="A15" s="12" t="inlineStr">
        <is>
          <t>・判定は「買える」（融資が付き、手元の自己資金で足りる）／「自己資金不足」（融資は付くが現金が足りない）／「融資が付かない」の3種類です。</t>
        </is>
      </c>
    </row>
    <row r="16" ht="22" customHeight="1">
      <c r="A16" s="12" t="inlineStr">
        <is>
          <t>・「必要自己資金の少ない順」は、融資が付く金融機関の中での順位です。グラフは必要自己資金と手元資金の対比、金融機関別の年間手残りを表示します。</t>
        </is>
      </c>
    </row>
    <row r="17" ht="22" customHeight="1">
      <c r="A17" s="12" t="inlineStr">
        <is>
          <t>・下の小さな表は「自己資金がいくらあれば何行に届くか」。黄色の金額は自由に変えられます。</t>
        </is>
      </c>
    </row>
    <row r="18" ht="22" customHeight="1">
      <c r="A18" s="12" t="inlineStr"/>
    </row>
    <row r="19" ht="22" customHeight="1">
      <c r="A19" s="19" t="inlineStr">
        <is>
          <t>【注意】</t>
        </is>
      </c>
    </row>
    <row r="20" ht="22" customHeight="1">
      <c r="A20" s="12" t="inlineStr">
        <is>
          <t>・金融機関の条件は、時期・属性・物件によって変わります。このシートには既定値を入れていません。必ず自分で確認した数字を入れてください。</t>
        </is>
      </c>
    </row>
    <row r="21" ht="22" customHeight="1">
      <c r="A21" s="12" t="inlineStr">
        <is>
          <t>・結果はあくまで机上のめやすです。実際の融資可否・金額は金融機関の審査で決まります。</t>
        </is>
      </c>
    </row>
    <row r="22" ht="22" customHeight="1">
      <c r="A22" s="12" t="inlineStr">
        <is>
          <t>・行を増やしたいときは、「入力する」の金融機関の表と「集計を見る」の表を同じ行数だけ増やし、数式をコピーしてください。</t>
        </is>
      </c>
    </row>
    <row r="23" ht="22" customHeight="1">
      <c r="A23" s="12" t="inlineStr">
        <is>
          <t>・個人の年収などが入るため、ファイルの共有には注意してください。</t>
        </is>
      </c>
    </row>
    <row r="24" ht="22" customHeight="1">
      <c r="A24" s="12" t="inlineStr"/>
    </row>
    <row r="25" ht="22" customHeight="1">
      <c r="A25" s="12" t="inlineStr">
        <is>
          <t>このテンプレートは自由に使ってかまいません。改変・再配布も可です。</t>
        </is>
      </c>
    </row>
    <row r="26" ht="22" customHeight="1">
      <c r="A26" s="12" t="inlineStr">
        <is>
          <t>配布元: 副業ポートフォリオ https://satoru-log.jp</t>
        </is>
      </c>
    </row>
  </sheetData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2026-09-02T07:45:02Z</dcterms:created>
  <dcterms:modified xmlns:dcterms="http://purl.org/dc/terms/" xmlns:xsi="http://www.w3.org/2001/XMLSchema-instance" xsi:type="dcterms:W3CDTF">2026-09-02T07:45:02Z</dcterms:modified>
</cp:coreProperties>
</file>