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'入力する'!$A$4:$X$204</definedName>
    <definedName name="_xlnm.Print_Titles" localSheetId="0">'入力する'!$1:$4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/m/d"/>
    <numFmt numFmtId="166" formatCode="#,##0&quot;件&quot;"/>
  </numFmts>
  <fonts count="7">
    <font>
      <name val="Calibri"/>
      <family val="2"/>
      <color theme="1"/>
      <sz val="11"/>
      <scheme val="minor"/>
    </font>
    <font>
      <name val="游ゴシック"/>
      <b val="1"/>
      <color rgb="001F3864"/>
      <sz val="16"/>
    </font>
    <font>
      <name val="游ゴシック"/>
      <color rgb="007F7F7F"/>
      <sz val="10"/>
    </font>
    <font>
      <name val="游ゴシック"/>
      <b val="1"/>
      <color rgb="00FFFFFF"/>
      <sz val="11"/>
    </font>
    <font>
      <name val="游ゴシック"/>
      <b val="1"/>
      <sz val="11"/>
    </font>
    <font>
      <name val="游ゴシック"/>
      <sz val="11"/>
    </font>
    <font>
      <name val="游ゴシック"/>
      <color rgb="0044546A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8EDF5"/>
      </patternFill>
    </fill>
    <fill>
      <patternFill patternType="solid">
        <fgColor rgb="002E5C9E"/>
      </patternFill>
    </fill>
    <fill>
      <patternFill patternType="solid">
        <fgColor rgb="00FFF2CC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right" vertical="center"/>
    </xf>
    <xf numFmtId="3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166" fontId="5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right" vertical="center"/>
    </xf>
    <xf numFmtId="3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3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" fontId="5" fillId="5" borderId="1" applyAlignment="1" applyProtection="1" pivotButton="0" quotePrefix="0" xfId="0">
      <alignment horizontal="right" vertical="center"/>
      <protection locked="0" hidden="0"/>
    </xf>
    <xf numFmtId="164" fontId="5" fillId="5" borderId="1" applyAlignment="1" applyProtection="1" pivotButton="0" quotePrefix="0" xfId="0">
      <alignment horizontal="right" vertical="center"/>
      <protection locked="0" hidden="0"/>
    </xf>
    <xf numFmtId="3" fontId="5" fillId="5" borderId="1" applyAlignment="1" applyProtection="1" pivotButton="0" quotePrefix="0" xfId="0">
      <alignment horizontal="right" vertical="center"/>
      <protection locked="0" hidden="0"/>
    </xf>
    <xf numFmtId="165" fontId="5" fillId="5" borderId="1" applyAlignment="1" applyProtection="1" pivotButton="0" quotePrefix="0" xfId="0">
      <alignment horizontal="right" vertical="center"/>
      <protection locked="0" hidden="0"/>
    </xf>
    <xf numFmtId="0" fontId="5" fillId="5" borderId="1" applyAlignment="1" applyProtection="1" pivotButton="0" quotePrefix="0" xfId="0">
      <alignment horizontal="left" vertical="center"/>
      <protection locked="0" hidden="0"/>
    </xf>
    <xf numFmtId="0" fontId="5" fillId="5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販路べつの実質利益（円）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'集計を見る'!G33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'集計を見る'!$A$34:$A$43</f>
            </numRef>
          </cat>
          <val>
            <numRef>
              <f>'集計を見る'!$G$34:$G$43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月べつの推移（仕入原価と実質利益）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'集計を見る'!C82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'集計を見る'!$A$83:$A$94</f>
            </numRef>
          </cat>
          <val>
            <numRef>
              <f>'集計を見る'!$C$83:$C$94</f>
            </numRef>
          </val>
        </ser>
        <ser>
          <idx val="1"/>
          <order val="1"/>
          <tx>
            <strRef>
              <f>'集計を見る'!F82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'集計を見る'!$A$83:$A$94</f>
            </numRef>
          </cat>
          <val>
            <numRef>
              <f>'集計を見る'!$F$83:$F$94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金額（円）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4</row>
      <rowOff>0</rowOff>
    </from>
    <ext cx="720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32</row>
      <rowOff>0</rowOff>
    </from>
    <ext cx="72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X204"/>
  <sheetViews>
    <sheetView showGridLines="0" tabSelected="1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20" customWidth="1" min="4" max="4"/>
    <col width="16" customWidth="1" min="5" max="5"/>
    <col width="8" customWidth="1" min="6" max="6"/>
    <col width="16" customWidth="1" min="7" max="7"/>
    <col width="17" customWidth="1" min="8" max="8"/>
    <col width="15" customWidth="1" min="9" max="9"/>
    <col width="18" customWidth="1" min="10" max="10"/>
    <col width="12" customWidth="1" min="11" max="11"/>
    <col width="22" customWidth="1" min="12" max="12"/>
    <col width="14" customWidth="1" min="13" max="13"/>
    <col width="16" customWidth="1" min="14" max="14"/>
    <col width="15" customWidth="1" min="15" max="15"/>
    <col width="19" customWidth="1" min="16" max="16"/>
    <col width="15" customWidth="1" min="17" max="17"/>
    <col width="18" customWidth="1" min="18" max="18"/>
    <col width="13" customWidth="1" min="19" max="19"/>
    <col width="12" customWidth="1" min="20" max="20"/>
    <col width="18" customWidth="1" min="21" max="21"/>
    <col width="16" customWidth="1" min="22" max="22"/>
    <col width="17" customWidth="1" min="23" max="23"/>
    <col hidden="1" width="12" customWidth="1" min="24" max="24"/>
  </cols>
  <sheetData>
    <row r="1" ht="22" customHeight="1">
      <c r="A1" s="1" t="inlineStr">
        <is>
          <t>対象の年</t>
        </is>
      </c>
      <c r="B1" s="54" t="n">
        <v>2026</v>
      </c>
      <c r="D1" s="3" t="inlineStr">
        <is>
          <t>※ 「集計を見る」の月べつ集計は、この年の12か月で作ります。</t>
        </is>
      </c>
    </row>
    <row r="2" ht="22" customHeight="1">
      <c r="A2" s="1" t="inlineStr">
        <is>
          <t>めやすの利益率</t>
        </is>
      </c>
      <c r="B2" s="55" t="n">
        <v>0.2</v>
      </c>
      <c r="D2" s="3" t="inlineStr">
        <is>
          <t>※ 売価にたいする実質利益の割合。これ以上だと「仕入れる」判定の条件をひとつ満たします。</t>
        </is>
      </c>
    </row>
    <row r="3" ht="22" customHeight="1">
      <c r="A3" s="1" t="inlineStr">
        <is>
          <t>めやすの最低利益額</t>
        </is>
      </c>
      <c r="B3" s="56" t="n">
        <v>500</v>
      </c>
      <c r="D3" s="3" t="inlineStr">
        <is>
          <t>※ 1個あたりの実質利益（円）。これ以上だと「仕入れる」判定の条件をひとつ満たします。</t>
        </is>
      </c>
    </row>
    <row r="4" ht="26" customHeight="1">
      <c r="A4" s="6" t="inlineStr">
        <is>
          <t>仕入日</t>
        </is>
      </c>
      <c r="B4" s="6" t="inlineStr">
        <is>
          <t>商品名</t>
        </is>
      </c>
      <c r="C4" s="6" t="inlineStr">
        <is>
          <t>販路</t>
        </is>
      </c>
      <c r="D4" s="6" t="inlineStr">
        <is>
          <t>カテゴリ</t>
        </is>
      </c>
      <c r="E4" s="6" t="inlineStr">
        <is>
          <t>仕入単価（円・1個）</t>
        </is>
      </c>
      <c r="F4" s="6" t="inlineStr">
        <is>
          <t>数量</t>
        </is>
      </c>
      <c r="G4" s="6" t="inlineStr">
        <is>
          <t>想定売価（円・1個）</t>
        </is>
      </c>
      <c r="H4" s="6" t="inlineStr">
        <is>
          <t>仕入送料（円・合計）</t>
        </is>
      </c>
      <c r="I4" s="6" t="inlineStr">
        <is>
          <t>発送費（円・1個）</t>
        </is>
      </c>
      <c r="J4" s="6" t="inlineStr">
        <is>
          <t>その他経費（円・1個）</t>
        </is>
      </c>
      <c r="K4" s="6" t="inlineStr">
        <is>
          <t>状況</t>
        </is>
      </c>
      <c r="L4" s="6" t="inlineStr">
        <is>
          <t>メモ</t>
        </is>
      </c>
      <c r="M4" s="7" t="inlineStr">
        <is>
          <t>手数料率（自動）</t>
        </is>
      </c>
      <c r="N4" s="7" t="inlineStr">
        <is>
          <t>仕入原価計（自動）</t>
        </is>
      </c>
      <c r="O4" s="7" t="inlineStr">
        <is>
          <t>売上見込（自動）</t>
        </is>
      </c>
      <c r="P4" s="7" t="inlineStr">
        <is>
          <t>手数料・送料計（自動）</t>
        </is>
      </c>
      <c r="Q4" s="7" t="inlineStr">
        <is>
          <t>実質利益（自動）</t>
        </is>
      </c>
      <c r="R4" s="7" t="inlineStr">
        <is>
          <t>1個あたり利益（自動）</t>
        </is>
      </c>
      <c r="S4" s="7" t="inlineStr">
        <is>
          <t>利益率（自動）</t>
        </is>
      </c>
      <c r="T4" s="7" t="inlineStr">
        <is>
          <t>ROI（自動）</t>
        </is>
      </c>
      <c r="U4" s="7" t="inlineStr">
        <is>
          <t>損益分岐売価（自動）</t>
        </is>
      </c>
      <c r="V4" s="7" t="inlineStr">
        <is>
          <t>値下げ余地（自動）</t>
        </is>
      </c>
      <c r="W4" s="7" t="inlineStr">
        <is>
          <t>判定（自動）</t>
        </is>
      </c>
      <c r="X4" s="7" t="inlineStr">
        <is>
          <t>月（自動）</t>
        </is>
      </c>
    </row>
    <row r="5" ht="22" customHeight="1">
      <c r="A5" s="57" t="n"/>
      <c r="B5" s="58" t="n"/>
      <c r="C5" s="59" t="n"/>
      <c r="D5" s="59" t="n"/>
      <c r="E5" s="56" t="n"/>
      <c r="F5" s="56" t="n"/>
      <c r="G5" s="56" t="n"/>
      <c r="H5" s="56" t="n"/>
      <c r="I5" s="56" t="n"/>
      <c r="J5" s="56" t="n"/>
      <c r="K5" s="59" t="n"/>
      <c r="L5" s="58" t="n"/>
      <c r="M5" s="44">
        <f>IF($C5="","",SUMIF('集計を見る'!$A$34:$A$43,$C5,'集計を見る'!$B$34:$B$43))</f>
        <v/>
      </c>
      <c r="N5" s="12">
        <f>IF($E5="","",$E5*IF($F5="",1,$F5)+IF($H5="",0,$H5))</f>
        <v/>
      </c>
      <c r="O5" s="12">
        <f>IF($G5="","",$G5*IF($F5="",1,$F5))</f>
        <v/>
      </c>
      <c r="P5" s="12">
        <f>IF(OR($C5="",$G5=""),"",(ROUND($G5*$M5,0)+SUMIF('集計を見る'!$A$34:$A$43,$C5,'集計を見る'!$C$34:$C$43)+IF($I5="",0,$I5)+IF($J5="",0,$J5))*IF($F5="",1,$F5))</f>
        <v/>
      </c>
      <c r="Q5" s="12">
        <f>IF(OR($N5="",$O5="",$P5=""),"",$O5-$N5-$P5)</f>
        <v/>
      </c>
      <c r="R5" s="12">
        <f>IF($Q5="","",ROUND($Q5/IF($F5="",1,$F5),0))</f>
        <v/>
      </c>
      <c r="S5" s="44">
        <f>IF(OR($Q5="",$O5=""),"",IF($O5=0,"",$Q5/$O5))</f>
        <v/>
      </c>
      <c r="T5" s="44">
        <f>IF(OR($Q5="",$N5=""),"",IF($N5=0,"",$Q5/$N5))</f>
        <v/>
      </c>
      <c r="U5" s="12">
        <f>IF(OR($C5="",$E5="",$G5=""),"",IF($M5&gt;=1,"",ROUND(($N5/IF($F5="",1,$F5)+SUMIF('集計を見る'!$A$34:$A$43,$C5,'集計を見る'!$C$34:$C$43)+IF($I5="",0,$I5)+IF($J5="",0,$J5))/(1-$M5),0)))</f>
        <v/>
      </c>
      <c r="V5" s="12">
        <f>IF(OR($G5="",$U5=""),"",$G5-$U5)</f>
        <v/>
      </c>
      <c r="W5" s="13">
        <f>IF(AND($A5="",$B5="",$C5="",$E5="",$G5=""),"",IF(OR($C5="",$E5="",$G5=""),"入力が足りません",IF(COUNTIF('集計を見る'!$A$34:$A$43,$C5)=0,"販路が一覧にない",IF($Q5&lt;=0,"赤字",IF(AND($S5&gt;=$B$2,$R5&gt;=$B$3),"仕入れる",IF(OR($S5&gt;=$B$2,$R5&gt;=$B$3),"要検討","見送り"))))))</f>
        <v/>
      </c>
      <c r="X5" s="13">
        <f>IF($A5="","",TEXT($A5,"yyyy/mm"))</f>
        <v/>
      </c>
    </row>
    <row r="6" ht="22" customHeight="1">
      <c r="A6" s="57" t="n"/>
      <c r="B6" s="58" t="n"/>
      <c r="C6" s="59" t="n"/>
      <c r="D6" s="59" t="n"/>
      <c r="E6" s="56" t="n"/>
      <c r="F6" s="56" t="n"/>
      <c r="G6" s="56" t="n"/>
      <c r="H6" s="56" t="n"/>
      <c r="I6" s="56" t="n"/>
      <c r="J6" s="56" t="n"/>
      <c r="K6" s="59" t="n"/>
      <c r="L6" s="58" t="n"/>
      <c r="M6" s="45">
        <f>IF($C6="","",SUMIF('集計を見る'!$A$34:$A$43,$C6,'集計を見る'!$B$34:$B$43))</f>
        <v/>
      </c>
      <c r="N6" s="15">
        <f>IF($E6="","",$E6*IF($F6="",1,$F6)+IF($H6="",0,$H6))</f>
        <v/>
      </c>
      <c r="O6" s="15">
        <f>IF($G6="","",$G6*IF($F6="",1,$F6))</f>
        <v/>
      </c>
      <c r="P6" s="15">
        <f>IF(OR($C6="",$G6=""),"",(ROUND($G6*$M6,0)+SUMIF('集計を見る'!$A$34:$A$43,$C6,'集計を見る'!$C$34:$C$43)+IF($I6="",0,$I6)+IF($J6="",0,$J6))*IF($F6="",1,$F6))</f>
        <v/>
      </c>
      <c r="Q6" s="15">
        <f>IF(OR($N6="",$O6="",$P6=""),"",$O6-$N6-$P6)</f>
        <v/>
      </c>
      <c r="R6" s="15">
        <f>IF($Q6="","",ROUND($Q6/IF($F6="",1,$F6),0))</f>
        <v/>
      </c>
      <c r="S6" s="45">
        <f>IF(OR($Q6="",$O6=""),"",IF($O6=0,"",$Q6/$O6))</f>
        <v/>
      </c>
      <c r="T6" s="45">
        <f>IF(OR($Q6="",$N6=""),"",IF($N6=0,"",$Q6/$N6))</f>
        <v/>
      </c>
      <c r="U6" s="15">
        <f>IF(OR($C6="",$E6="",$G6=""),"",IF($M6&gt;=1,"",ROUND(($N6/IF($F6="",1,$F6)+SUMIF('集計を見る'!$A$34:$A$43,$C6,'集計を見る'!$C$34:$C$43)+IF($I6="",0,$I6)+IF($J6="",0,$J6))/(1-$M6),0)))</f>
        <v/>
      </c>
      <c r="V6" s="15">
        <f>IF(OR($G6="",$U6=""),"",$G6-$U6)</f>
        <v/>
      </c>
      <c r="W6" s="16">
        <f>IF(AND($A6="",$B6="",$C6="",$E6="",$G6=""),"",IF(OR($C6="",$E6="",$G6=""),"入力が足りません",IF(COUNTIF('集計を見る'!$A$34:$A$43,$C6)=0,"販路が一覧にない",IF($Q6&lt;=0,"赤字",IF(AND($S6&gt;=$B$2,$R6&gt;=$B$3),"仕入れる",IF(OR($S6&gt;=$B$2,$R6&gt;=$B$3),"要検討","見送り"))))))</f>
        <v/>
      </c>
      <c r="X6" s="16">
        <f>IF($A6="","",TEXT($A6,"yyyy/mm"))</f>
        <v/>
      </c>
    </row>
    <row r="7" ht="22" customHeight="1">
      <c r="A7" s="57" t="n"/>
      <c r="B7" s="58" t="n"/>
      <c r="C7" s="59" t="n"/>
      <c r="D7" s="59" t="n"/>
      <c r="E7" s="56" t="n"/>
      <c r="F7" s="56" t="n"/>
      <c r="G7" s="56" t="n"/>
      <c r="H7" s="56" t="n"/>
      <c r="I7" s="56" t="n"/>
      <c r="J7" s="56" t="n"/>
      <c r="K7" s="59" t="n"/>
      <c r="L7" s="58" t="n"/>
      <c r="M7" s="44">
        <f>IF($C7="","",SUMIF('集計を見る'!$A$34:$A$43,$C7,'集計を見る'!$B$34:$B$43))</f>
        <v/>
      </c>
      <c r="N7" s="12">
        <f>IF($E7="","",$E7*IF($F7="",1,$F7)+IF($H7="",0,$H7))</f>
        <v/>
      </c>
      <c r="O7" s="12">
        <f>IF($G7="","",$G7*IF($F7="",1,$F7))</f>
        <v/>
      </c>
      <c r="P7" s="12">
        <f>IF(OR($C7="",$G7=""),"",(ROUND($G7*$M7,0)+SUMIF('集計を見る'!$A$34:$A$43,$C7,'集計を見る'!$C$34:$C$43)+IF($I7="",0,$I7)+IF($J7="",0,$J7))*IF($F7="",1,$F7))</f>
        <v/>
      </c>
      <c r="Q7" s="12">
        <f>IF(OR($N7="",$O7="",$P7=""),"",$O7-$N7-$P7)</f>
        <v/>
      </c>
      <c r="R7" s="12">
        <f>IF($Q7="","",ROUND($Q7/IF($F7="",1,$F7),0))</f>
        <v/>
      </c>
      <c r="S7" s="44">
        <f>IF(OR($Q7="",$O7=""),"",IF($O7=0,"",$Q7/$O7))</f>
        <v/>
      </c>
      <c r="T7" s="44">
        <f>IF(OR($Q7="",$N7=""),"",IF($N7=0,"",$Q7/$N7))</f>
        <v/>
      </c>
      <c r="U7" s="12">
        <f>IF(OR($C7="",$E7="",$G7=""),"",IF($M7&gt;=1,"",ROUND(($N7/IF($F7="",1,$F7)+SUMIF('集計を見る'!$A$34:$A$43,$C7,'集計を見る'!$C$34:$C$43)+IF($I7="",0,$I7)+IF($J7="",0,$J7))/(1-$M7),0)))</f>
        <v/>
      </c>
      <c r="V7" s="12">
        <f>IF(OR($G7="",$U7=""),"",$G7-$U7)</f>
        <v/>
      </c>
      <c r="W7" s="13">
        <f>IF(AND($A7="",$B7="",$C7="",$E7="",$G7=""),"",IF(OR($C7="",$E7="",$G7=""),"入力が足りません",IF(COUNTIF('集計を見る'!$A$34:$A$43,$C7)=0,"販路が一覧にない",IF($Q7&lt;=0,"赤字",IF(AND($S7&gt;=$B$2,$R7&gt;=$B$3),"仕入れる",IF(OR($S7&gt;=$B$2,$R7&gt;=$B$3),"要検討","見送り"))))))</f>
        <v/>
      </c>
      <c r="X7" s="13">
        <f>IF($A7="","",TEXT($A7,"yyyy/mm"))</f>
        <v/>
      </c>
    </row>
    <row r="8" ht="22" customHeight="1">
      <c r="A8" s="57" t="n"/>
      <c r="B8" s="58" t="n"/>
      <c r="C8" s="59" t="n"/>
      <c r="D8" s="59" t="n"/>
      <c r="E8" s="56" t="n"/>
      <c r="F8" s="56" t="n"/>
      <c r="G8" s="56" t="n"/>
      <c r="H8" s="56" t="n"/>
      <c r="I8" s="56" t="n"/>
      <c r="J8" s="56" t="n"/>
      <c r="K8" s="59" t="n"/>
      <c r="L8" s="58" t="n"/>
      <c r="M8" s="45">
        <f>IF($C8="","",SUMIF('集計を見る'!$A$34:$A$43,$C8,'集計を見る'!$B$34:$B$43))</f>
        <v/>
      </c>
      <c r="N8" s="15">
        <f>IF($E8="","",$E8*IF($F8="",1,$F8)+IF($H8="",0,$H8))</f>
        <v/>
      </c>
      <c r="O8" s="15">
        <f>IF($G8="","",$G8*IF($F8="",1,$F8))</f>
        <v/>
      </c>
      <c r="P8" s="15">
        <f>IF(OR($C8="",$G8=""),"",(ROUND($G8*$M8,0)+SUMIF('集計を見る'!$A$34:$A$43,$C8,'集計を見る'!$C$34:$C$43)+IF($I8="",0,$I8)+IF($J8="",0,$J8))*IF($F8="",1,$F8))</f>
        <v/>
      </c>
      <c r="Q8" s="15">
        <f>IF(OR($N8="",$O8="",$P8=""),"",$O8-$N8-$P8)</f>
        <v/>
      </c>
      <c r="R8" s="15">
        <f>IF($Q8="","",ROUND($Q8/IF($F8="",1,$F8),0))</f>
        <v/>
      </c>
      <c r="S8" s="45">
        <f>IF(OR($Q8="",$O8=""),"",IF($O8=0,"",$Q8/$O8))</f>
        <v/>
      </c>
      <c r="T8" s="45">
        <f>IF(OR($Q8="",$N8=""),"",IF($N8=0,"",$Q8/$N8))</f>
        <v/>
      </c>
      <c r="U8" s="15">
        <f>IF(OR($C8="",$E8="",$G8=""),"",IF($M8&gt;=1,"",ROUND(($N8/IF($F8="",1,$F8)+SUMIF('集計を見る'!$A$34:$A$43,$C8,'集計を見る'!$C$34:$C$43)+IF($I8="",0,$I8)+IF($J8="",0,$J8))/(1-$M8),0)))</f>
        <v/>
      </c>
      <c r="V8" s="15">
        <f>IF(OR($G8="",$U8=""),"",$G8-$U8)</f>
        <v/>
      </c>
      <c r="W8" s="16">
        <f>IF(AND($A8="",$B8="",$C8="",$E8="",$G8=""),"",IF(OR($C8="",$E8="",$G8=""),"入力が足りません",IF(COUNTIF('集計を見る'!$A$34:$A$43,$C8)=0,"販路が一覧にない",IF($Q8&lt;=0,"赤字",IF(AND($S8&gt;=$B$2,$R8&gt;=$B$3),"仕入れる",IF(OR($S8&gt;=$B$2,$R8&gt;=$B$3),"要検討","見送り"))))))</f>
        <v/>
      </c>
      <c r="X8" s="16">
        <f>IF($A8="","",TEXT($A8,"yyyy/mm"))</f>
        <v/>
      </c>
    </row>
    <row r="9" ht="22" customHeight="1">
      <c r="A9" s="57" t="n"/>
      <c r="B9" s="58" t="n"/>
      <c r="C9" s="59" t="n"/>
      <c r="D9" s="59" t="n"/>
      <c r="E9" s="56" t="n"/>
      <c r="F9" s="56" t="n"/>
      <c r="G9" s="56" t="n"/>
      <c r="H9" s="56" t="n"/>
      <c r="I9" s="56" t="n"/>
      <c r="J9" s="56" t="n"/>
      <c r="K9" s="59" t="n"/>
      <c r="L9" s="58" t="n"/>
      <c r="M9" s="44">
        <f>IF($C9="","",SUMIF('集計を見る'!$A$34:$A$43,$C9,'集計を見る'!$B$34:$B$43))</f>
        <v/>
      </c>
      <c r="N9" s="12">
        <f>IF($E9="","",$E9*IF($F9="",1,$F9)+IF($H9="",0,$H9))</f>
        <v/>
      </c>
      <c r="O9" s="12">
        <f>IF($G9="","",$G9*IF($F9="",1,$F9))</f>
        <v/>
      </c>
      <c r="P9" s="12">
        <f>IF(OR($C9="",$G9=""),"",(ROUND($G9*$M9,0)+SUMIF('集計を見る'!$A$34:$A$43,$C9,'集計を見る'!$C$34:$C$43)+IF($I9="",0,$I9)+IF($J9="",0,$J9))*IF($F9="",1,$F9))</f>
        <v/>
      </c>
      <c r="Q9" s="12">
        <f>IF(OR($N9="",$O9="",$P9=""),"",$O9-$N9-$P9)</f>
        <v/>
      </c>
      <c r="R9" s="12">
        <f>IF($Q9="","",ROUND($Q9/IF($F9="",1,$F9),0))</f>
        <v/>
      </c>
      <c r="S9" s="44">
        <f>IF(OR($Q9="",$O9=""),"",IF($O9=0,"",$Q9/$O9))</f>
        <v/>
      </c>
      <c r="T9" s="44">
        <f>IF(OR($Q9="",$N9=""),"",IF($N9=0,"",$Q9/$N9))</f>
        <v/>
      </c>
      <c r="U9" s="12">
        <f>IF(OR($C9="",$E9="",$G9=""),"",IF($M9&gt;=1,"",ROUND(($N9/IF($F9="",1,$F9)+SUMIF('集計を見る'!$A$34:$A$43,$C9,'集計を見る'!$C$34:$C$43)+IF($I9="",0,$I9)+IF($J9="",0,$J9))/(1-$M9),0)))</f>
        <v/>
      </c>
      <c r="V9" s="12">
        <f>IF(OR($G9="",$U9=""),"",$G9-$U9)</f>
        <v/>
      </c>
      <c r="W9" s="13">
        <f>IF(AND($A9="",$B9="",$C9="",$E9="",$G9=""),"",IF(OR($C9="",$E9="",$G9=""),"入力が足りません",IF(COUNTIF('集計を見る'!$A$34:$A$43,$C9)=0,"販路が一覧にない",IF($Q9&lt;=0,"赤字",IF(AND($S9&gt;=$B$2,$R9&gt;=$B$3),"仕入れる",IF(OR($S9&gt;=$B$2,$R9&gt;=$B$3),"要検討","見送り"))))))</f>
        <v/>
      </c>
      <c r="X9" s="13">
        <f>IF($A9="","",TEXT($A9,"yyyy/mm"))</f>
        <v/>
      </c>
    </row>
    <row r="10" ht="22" customHeight="1">
      <c r="A10" s="57" t="n"/>
      <c r="B10" s="58" t="n"/>
      <c r="C10" s="59" t="n"/>
      <c r="D10" s="59" t="n"/>
      <c r="E10" s="56" t="n"/>
      <c r="F10" s="56" t="n"/>
      <c r="G10" s="56" t="n"/>
      <c r="H10" s="56" t="n"/>
      <c r="I10" s="56" t="n"/>
      <c r="J10" s="56" t="n"/>
      <c r="K10" s="59" t="n"/>
      <c r="L10" s="58" t="n"/>
      <c r="M10" s="45">
        <f>IF($C10="","",SUMIF('集計を見る'!$A$34:$A$43,$C10,'集計を見る'!$B$34:$B$43))</f>
        <v/>
      </c>
      <c r="N10" s="15">
        <f>IF($E10="","",$E10*IF($F10="",1,$F10)+IF($H10="",0,$H10))</f>
        <v/>
      </c>
      <c r="O10" s="15">
        <f>IF($G10="","",$G10*IF($F10="",1,$F10))</f>
        <v/>
      </c>
      <c r="P10" s="15">
        <f>IF(OR($C10="",$G10=""),"",(ROUND($G10*$M10,0)+SUMIF('集計を見る'!$A$34:$A$43,$C10,'集計を見る'!$C$34:$C$43)+IF($I10="",0,$I10)+IF($J10="",0,$J10))*IF($F10="",1,$F10))</f>
        <v/>
      </c>
      <c r="Q10" s="15">
        <f>IF(OR($N10="",$O10="",$P10=""),"",$O10-$N10-$P10)</f>
        <v/>
      </c>
      <c r="R10" s="15">
        <f>IF($Q10="","",ROUND($Q10/IF($F10="",1,$F10),0))</f>
        <v/>
      </c>
      <c r="S10" s="45">
        <f>IF(OR($Q10="",$O10=""),"",IF($O10=0,"",$Q10/$O10))</f>
        <v/>
      </c>
      <c r="T10" s="45">
        <f>IF(OR($Q10="",$N10=""),"",IF($N10=0,"",$Q10/$N10))</f>
        <v/>
      </c>
      <c r="U10" s="15">
        <f>IF(OR($C10="",$E10="",$G10=""),"",IF($M10&gt;=1,"",ROUND(($N10/IF($F10="",1,$F10)+SUMIF('集計を見る'!$A$34:$A$43,$C10,'集計を見る'!$C$34:$C$43)+IF($I10="",0,$I10)+IF($J10="",0,$J10))/(1-$M10),0)))</f>
        <v/>
      </c>
      <c r="V10" s="15">
        <f>IF(OR($G10="",$U10=""),"",$G10-$U10)</f>
        <v/>
      </c>
      <c r="W10" s="16">
        <f>IF(AND($A10="",$B10="",$C10="",$E10="",$G10=""),"",IF(OR($C10="",$E10="",$G10=""),"入力が足りません",IF(COUNTIF('集計を見る'!$A$34:$A$43,$C10)=0,"販路が一覧にない",IF($Q10&lt;=0,"赤字",IF(AND($S10&gt;=$B$2,$R10&gt;=$B$3),"仕入れる",IF(OR($S10&gt;=$B$2,$R10&gt;=$B$3),"要検討","見送り"))))))</f>
        <v/>
      </c>
      <c r="X10" s="16">
        <f>IF($A10="","",TEXT($A10,"yyyy/mm"))</f>
        <v/>
      </c>
    </row>
    <row r="11" ht="22" customHeight="1">
      <c r="A11" s="57" t="n"/>
      <c r="B11" s="58" t="n"/>
      <c r="C11" s="59" t="n"/>
      <c r="D11" s="59" t="n"/>
      <c r="E11" s="56" t="n"/>
      <c r="F11" s="56" t="n"/>
      <c r="G11" s="56" t="n"/>
      <c r="H11" s="56" t="n"/>
      <c r="I11" s="56" t="n"/>
      <c r="J11" s="56" t="n"/>
      <c r="K11" s="59" t="n"/>
      <c r="L11" s="58" t="n"/>
      <c r="M11" s="44">
        <f>IF($C11="","",SUMIF('集計を見る'!$A$34:$A$43,$C11,'集計を見る'!$B$34:$B$43))</f>
        <v/>
      </c>
      <c r="N11" s="12">
        <f>IF($E11="","",$E11*IF($F11="",1,$F11)+IF($H11="",0,$H11))</f>
        <v/>
      </c>
      <c r="O11" s="12">
        <f>IF($G11="","",$G11*IF($F11="",1,$F11))</f>
        <v/>
      </c>
      <c r="P11" s="12">
        <f>IF(OR($C11="",$G11=""),"",(ROUND($G11*$M11,0)+SUMIF('集計を見る'!$A$34:$A$43,$C11,'集計を見る'!$C$34:$C$43)+IF($I11="",0,$I11)+IF($J11="",0,$J11))*IF($F11="",1,$F11))</f>
        <v/>
      </c>
      <c r="Q11" s="12">
        <f>IF(OR($N11="",$O11="",$P11=""),"",$O11-$N11-$P11)</f>
        <v/>
      </c>
      <c r="R11" s="12">
        <f>IF($Q11="","",ROUND($Q11/IF($F11="",1,$F11),0))</f>
        <v/>
      </c>
      <c r="S11" s="44">
        <f>IF(OR($Q11="",$O11=""),"",IF($O11=0,"",$Q11/$O11))</f>
        <v/>
      </c>
      <c r="T11" s="44">
        <f>IF(OR($Q11="",$N11=""),"",IF($N11=0,"",$Q11/$N11))</f>
        <v/>
      </c>
      <c r="U11" s="12">
        <f>IF(OR($C11="",$E11="",$G11=""),"",IF($M11&gt;=1,"",ROUND(($N11/IF($F11="",1,$F11)+SUMIF('集計を見る'!$A$34:$A$43,$C11,'集計を見る'!$C$34:$C$43)+IF($I11="",0,$I11)+IF($J11="",0,$J11))/(1-$M11),0)))</f>
        <v/>
      </c>
      <c r="V11" s="12">
        <f>IF(OR($G11="",$U11=""),"",$G11-$U11)</f>
        <v/>
      </c>
      <c r="W11" s="13">
        <f>IF(AND($A11="",$B11="",$C11="",$E11="",$G11=""),"",IF(OR($C11="",$E11="",$G11=""),"入力が足りません",IF(COUNTIF('集計を見る'!$A$34:$A$43,$C11)=0,"販路が一覧にない",IF($Q11&lt;=0,"赤字",IF(AND($S11&gt;=$B$2,$R11&gt;=$B$3),"仕入れる",IF(OR($S11&gt;=$B$2,$R11&gt;=$B$3),"要検討","見送り"))))))</f>
        <v/>
      </c>
      <c r="X11" s="13">
        <f>IF($A11="","",TEXT($A11,"yyyy/mm"))</f>
        <v/>
      </c>
    </row>
    <row r="12" ht="22" customHeight="1">
      <c r="A12" s="57" t="n"/>
      <c r="B12" s="58" t="n"/>
      <c r="C12" s="59" t="n"/>
      <c r="D12" s="59" t="n"/>
      <c r="E12" s="56" t="n"/>
      <c r="F12" s="56" t="n"/>
      <c r="G12" s="56" t="n"/>
      <c r="H12" s="56" t="n"/>
      <c r="I12" s="56" t="n"/>
      <c r="J12" s="56" t="n"/>
      <c r="K12" s="59" t="n"/>
      <c r="L12" s="58" t="n"/>
      <c r="M12" s="45">
        <f>IF($C12="","",SUMIF('集計を見る'!$A$34:$A$43,$C12,'集計を見る'!$B$34:$B$43))</f>
        <v/>
      </c>
      <c r="N12" s="15">
        <f>IF($E12="","",$E12*IF($F12="",1,$F12)+IF($H12="",0,$H12))</f>
        <v/>
      </c>
      <c r="O12" s="15">
        <f>IF($G12="","",$G12*IF($F12="",1,$F12))</f>
        <v/>
      </c>
      <c r="P12" s="15">
        <f>IF(OR($C12="",$G12=""),"",(ROUND($G12*$M12,0)+SUMIF('集計を見る'!$A$34:$A$43,$C12,'集計を見る'!$C$34:$C$43)+IF($I12="",0,$I12)+IF($J12="",0,$J12))*IF($F12="",1,$F12))</f>
        <v/>
      </c>
      <c r="Q12" s="15">
        <f>IF(OR($N12="",$O12="",$P12=""),"",$O12-$N12-$P12)</f>
        <v/>
      </c>
      <c r="R12" s="15">
        <f>IF($Q12="","",ROUND($Q12/IF($F12="",1,$F12),0))</f>
        <v/>
      </c>
      <c r="S12" s="45">
        <f>IF(OR($Q12="",$O12=""),"",IF($O12=0,"",$Q12/$O12))</f>
        <v/>
      </c>
      <c r="T12" s="45">
        <f>IF(OR($Q12="",$N12=""),"",IF($N12=0,"",$Q12/$N12))</f>
        <v/>
      </c>
      <c r="U12" s="15">
        <f>IF(OR($C12="",$E12="",$G12=""),"",IF($M12&gt;=1,"",ROUND(($N12/IF($F12="",1,$F12)+SUMIF('集計を見る'!$A$34:$A$43,$C12,'集計を見る'!$C$34:$C$43)+IF($I12="",0,$I12)+IF($J12="",0,$J12))/(1-$M12),0)))</f>
        <v/>
      </c>
      <c r="V12" s="15">
        <f>IF(OR($G12="",$U12=""),"",$G12-$U12)</f>
        <v/>
      </c>
      <c r="W12" s="16">
        <f>IF(AND($A12="",$B12="",$C12="",$E12="",$G12=""),"",IF(OR($C12="",$E12="",$G12=""),"入力が足りません",IF(COUNTIF('集計を見る'!$A$34:$A$43,$C12)=0,"販路が一覧にない",IF($Q12&lt;=0,"赤字",IF(AND($S12&gt;=$B$2,$R12&gt;=$B$3),"仕入れる",IF(OR($S12&gt;=$B$2,$R12&gt;=$B$3),"要検討","見送り"))))))</f>
        <v/>
      </c>
      <c r="X12" s="16">
        <f>IF($A12="","",TEXT($A12,"yyyy/mm"))</f>
        <v/>
      </c>
    </row>
    <row r="13" ht="22" customHeight="1">
      <c r="A13" s="57" t="n"/>
      <c r="B13" s="58" t="n"/>
      <c r="C13" s="59" t="n"/>
      <c r="D13" s="59" t="n"/>
      <c r="E13" s="56" t="n"/>
      <c r="F13" s="56" t="n"/>
      <c r="G13" s="56" t="n"/>
      <c r="H13" s="56" t="n"/>
      <c r="I13" s="56" t="n"/>
      <c r="J13" s="56" t="n"/>
      <c r="K13" s="59" t="n"/>
      <c r="L13" s="58" t="n"/>
      <c r="M13" s="44">
        <f>IF($C13="","",SUMIF('集計を見る'!$A$34:$A$43,$C13,'集計を見る'!$B$34:$B$43))</f>
        <v/>
      </c>
      <c r="N13" s="12">
        <f>IF($E13="","",$E13*IF($F13="",1,$F13)+IF($H13="",0,$H13))</f>
        <v/>
      </c>
      <c r="O13" s="12">
        <f>IF($G13="","",$G13*IF($F13="",1,$F13))</f>
        <v/>
      </c>
      <c r="P13" s="12">
        <f>IF(OR($C13="",$G13=""),"",(ROUND($G13*$M13,0)+SUMIF('集計を見る'!$A$34:$A$43,$C13,'集計を見る'!$C$34:$C$43)+IF($I13="",0,$I13)+IF($J13="",0,$J13))*IF($F13="",1,$F13))</f>
        <v/>
      </c>
      <c r="Q13" s="12">
        <f>IF(OR($N13="",$O13="",$P13=""),"",$O13-$N13-$P13)</f>
        <v/>
      </c>
      <c r="R13" s="12">
        <f>IF($Q13="","",ROUND($Q13/IF($F13="",1,$F13),0))</f>
        <v/>
      </c>
      <c r="S13" s="44">
        <f>IF(OR($Q13="",$O13=""),"",IF($O13=0,"",$Q13/$O13))</f>
        <v/>
      </c>
      <c r="T13" s="44">
        <f>IF(OR($Q13="",$N13=""),"",IF($N13=0,"",$Q13/$N13))</f>
        <v/>
      </c>
      <c r="U13" s="12">
        <f>IF(OR($C13="",$E13="",$G13=""),"",IF($M13&gt;=1,"",ROUND(($N13/IF($F13="",1,$F13)+SUMIF('集計を見る'!$A$34:$A$43,$C13,'集計を見る'!$C$34:$C$43)+IF($I13="",0,$I13)+IF($J13="",0,$J13))/(1-$M13),0)))</f>
        <v/>
      </c>
      <c r="V13" s="12">
        <f>IF(OR($G13="",$U13=""),"",$G13-$U13)</f>
        <v/>
      </c>
      <c r="W13" s="13">
        <f>IF(AND($A13="",$B13="",$C13="",$E13="",$G13=""),"",IF(OR($C13="",$E13="",$G13=""),"入力が足りません",IF(COUNTIF('集計を見る'!$A$34:$A$43,$C13)=0,"販路が一覧にない",IF($Q13&lt;=0,"赤字",IF(AND($S13&gt;=$B$2,$R13&gt;=$B$3),"仕入れる",IF(OR($S13&gt;=$B$2,$R13&gt;=$B$3),"要検討","見送り"))))))</f>
        <v/>
      </c>
      <c r="X13" s="13">
        <f>IF($A13="","",TEXT($A13,"yyyy/mm"))</f>
        <v/>
      </c>
    </row>
    <row r="14" ht="22" customHeight="1">
      <c r="A14" s="57" t="n"/>
      <c r="B14" s="58" t="n"/>
      <c r="C14" s="59" t="n"/>
      <c r="D14" s="59" t="n"/>
      <c r="E14" s="56" t="n"/>
      <c r="F14" s="56" t="n"/>
      <c r="G14" s="56" t="n"/>
      <c r="H14" s="56" t="n"/>
      <c r="I14" s="56" t="n"/>
      <c r="J14" s="56" t="n"/>
      <c r="K14" s="59" t="n"/>
      <c r="L14" s="58" t="n"/>
      <c r="M14" s="45">
        <f>IF($C14="","",SUMIF('集計を見る'!$A$34:$A$43,$C14,'集計を見る'!$B$34:$B$43))</f>
        <v/>
      </c>
      <c r="N14" s="15">
        <f>IF($E14="","",$E14*IF($F14="",1,$F14)+IF($H14="",0,$H14))</f>
        <v/>
      </c>
      <c r="O14" s="15">
        <f>IF($G14="","",$G14*IF($F14="",1,$F14))</f>
        <v/>
      </c>
      <c r="P14" s="15">
        <f>IF(OR($C14="",$G14=""),"",(ROUND($G14*$M14,0)+SUMIF('集計を見る'!$A$34:$A$43,$C14,'集計を見る'!$C$34:$C$43)+IF($I14="",0,$I14)+IF($J14="",0,$J14))*IF($F14="",1,$F14))</f>
        <v/>
      </c>
      <c r="Q14" s="15">
        <f>IF(OR($N14="",$O14="",$P14=""),"",$O14-$N14-$P14)</f>
        <v/>
      </c>
      <c r="R14" s="15">
        <f>IF($Q14="","",ROUND($Q14/IF($F14="",1,$F14),0))</f>
        <v/>
      </c>
      <c r="S14" s="45">
        <f>IF(OR($Q14="",$O14=""),"",IF($O14=0,"",$Q14/$O14))</f>
        <v/>
      </c>
      <c r="T14" s="45">
        <f>IF(OR($Q14="",$N14=""),"",IF($N14=0,"",$Q14/$N14))</f>
        <v/>
      </c>
      <c r="U14" s="15">
        <f>IF(OR($C14="",$E14="",$G14=""),"",IF($M14&gt;=1,"",ROUND(($N14/IF($F14="",1,$F14)+SUMIF('集計を見る'!$A$34:$A$43,$C14,'集計を見る'!$C$34:$C$43)+IF($I14="",0,$I14)+IF($J14="",0,$J14))/(1-$M14),0)))</f>
        <v/>
      </c>
      <c r="V14" s="15">
        <f>IF(OR($G14="",$U14=""),"",$G14-$U14)</f>
        <v/>
      </c>
      <c r="W14" s="16">
        <f>IF(AND($A14="",$B14="",$C14="",$E14="",$G14=""),"",IF(OR($C14="",$E14="",$G14=""),"入力が足りません",IF(COUNTIF('集計を見る'!$A$34:$A$43,$C14)=0,"販路が一覧にない",IF($Q14&lt;=0,"赤字",IF(AND($S14&gt;=$B$2,$R14&gt;=$B$3),"仕入れる",IF(OR($S14&gt;=$B$2,$R14&gt;=$B$3),"要検討","見送り"))))))</f>
        <v/>
      </c>
      <c r="X14" s="16">
        <f>IF($A14="","",TEXT($A14,"yyyy/mm"))</f>
        <v/>
      </c>
    </row>
    <row r="15" ht="22" customHeight="1">
      <c r="A15" s="57" t="n"/>
      <c r="B15" s="58" t="n"/>
      <c r="C15" s="59" t="n"/>
      <c r="D15" s="59" t="n"/>
      <c r="E15" s="56" t="n"/>
      <c r="F15" s="56" t="n"/>
      <c r="G15" s="56" t="n"/>
      <c r="H15" s="56" t="n"/>
      <c r="I15" s="56" t="n"/>
      <c r="J15" s="56" t="n"/>
      <c r="K15" s="59" t="n"/>
      <c r="L15" s="58" t="n"/>
      <c r="M15" s="44">
        <f>IF($C15="","",SUMIF('集計を見る'!$A$34:$A$43,$C15,'集計を見る'!$B$34:$B$43))</f>
        <v/>
      </c>
      <c r="N15" s="12">
        <f>IF($E15="","",$E15*IF($F15="",1,$F15)+IF($H15="",0,$H15))</f>
        <v/>
      </c>
      <c r="O15" s="12">
        <f>IF($G15="","",$G15*IF($F15="",1,$F15))</f>
        <v/>
      </c>
      <c r="P15" s="12">
        <f>IF(OR($C15="",$G15=""),"",(ROUND($G15*$M15,0)+SUMIF('集計を見る'!$A$34:$A$43,$C15,'集計を見る'!$C$34:$C$43)+IF($I15="",0,$I15)+IF($J15="",0,$J15))*IF($F15="",1,$F15))</f>
        <v/>
      </c>
      <c r="Q15" s="12">
        <f>IF(OR($N15="",$O15="",$P15=""),"",$O15-$N15-$P15)</f>
        <v/>
      </c>
      <c r="R15" s="12">
        <f>IF($Q15="","",ROUND($Q15/IF($F15="",1,$F15),0))</f>
        <v/>
      </c>
      <c r="S15" s="44">
        <f>IF(OR($Q15="",$O15=""),"",IF($O15=0,"",$Q15/$O15))</f>
        <v/>
      </c>
      <c r="T15" s="44">
        <f>IF(OR($Q15="",$N15=""),"",IF($N15=0,"",$Q15/$N15))</f>
        <v/>
      </c>
      <c r="U15" s="12">
        <f>IF(OR($C15="",$E15="",$G15=""),"",IF($M15&gt;=1,"",ROUND(($N15/IF($F15="",1,$F15)+SUMIF('集計を見る'!$A$34:$A$43,$C15,'集計を見る'!$C$34:$C$43)+IF($I15="",0,$I15)+IF($J15="",0,$J15))/(1-$M15),0)))</f>
        <v/>
      </c>
      <c r="V15" s="12">
        <f>IF(OR($G15="",$U15=""),"",$G15-$U15)</f>
        <v/>
      </c>
      <c r="W15" s="13">
        <f>IF(AND($A15="",$B15="",$C15="",$E15="",$G15=""),"",IF(OR($C15="",$E15="",$G15=""),"入力が足りません",IF(COUNTIF('集計を見る'!$A$34:$A$43,$C15)=0,"販路が一覧にない",IF($Q15&lt;=0,"赤字",IF(AND($S15&gt;=$B$2,$R15&gt;=$B$3),"仕入れる",IF(OR($S15&gt;=$B$2,$R15&gt;=$B$3),"要検討","見送り"))))))</f>
        <v/>
      </c>
      <c r="X15" s="13">
        <f>IF($A15="","",TEXT($A15,"yyyy/mm"))</f>
        <v/>
      </c>
    </row>
    <row r="16" ht="22" customHeight="1">
      <c r="A16" s="57" t="n"/>
      <c r="B16" s="58" t="n"/>
      <c r="C16" s="59" t="n"/>
      <c r="D16" s="59" t="n"/>
      <c r="E16" s="56" t="n"/>
      <c r="F16" s="56" t="n"/>
      <c r="G16" s="56" t="n"/>
      <c r="H16" s="56" t="n"/>
      <c r="I16" s="56" t="n"/>
      <c r="J16" s="56" t="n"/>
      <c r="K16" s="59" t="n"/>
      <c r="L16" s="58" t="n"/>
      <c r="M16" s="45">
        <f>IF($C16="","",SUMIF('集計を見る'!$A$34:$A$43,$C16,'集計を見る'!$B$34:$B$43))</f>
        <v/>
      </c>
      <c r="N16" s="15">
        <f>IF($E16="","",$E16*IF($F16="",1,$F16)+IF($H16="",0,$H16))</f>
        <v/>
      </c>
      <c r="O16" s="15">
        <f>IF($G16="","",$G16*IF($F16="",1,$F16))</f>
        <v/>
      </c>
      <c r="P16" s="15">
        <f>IF(OR($C16="",$G16=""),"",(ROUND($G16*$M16,0)+SUMIF('集計を見る'!$A$34:$A$43,$C16,'集計を見る'!$C$34:$C$43)+IF($I16="",0,$I16)+IF($J16="",0,$J16))*IF($F16="",1,$F16))</f>
        <v/>
      </c>
      <c r="Q16" s="15">
        <f>IF(OR($N16="",$O16="",$P16=""),"",$O16-$N16-$P16)</f>
        <v/>
      </c>
      <c r="R16" s="15">
        <f>IF($Q16="","",ROUND($Q16/IF($F16="",1,$F16),0))</f>
        <v/>
      </c>
      <c r="S16" s="45">
        <f>IF(OR($Q16="",$O16=""),"",IF($O16=0,"",$Q16/$O16))</f>
        <v/>
      </c>
      <c r="T16" s="45">
        <f>IF(OR($Q16="",$N16=""),"",IF($N16=0,"",$Q16/$N16))</f>
        <v/>
      </c>
      <c r="U16" s="15">
        <f>IF(OR($C16="",$E16="",$G16=""),"",IF($M16&gt;=1,"",ROUND(($N16/IF($F16="",1,$F16)+SUMIF('集計を見る'!$A$34:$A$43,$C16,'集計を見る'!$C$34:$C$43)+IF($I16="",0,$I16)+IF($J16="",0,$J16))/(1-$M16),0)))</f>
        <v/>
      </c>
      <c r="V16" s="15">
        <f>IF(OR($G16="",$U16=""),"",$G16-$U16)</f>
        <v/>
      </c>
      <c r="W16" s="16">
        <f>IF(AND($A16="",$B16="",$C16="",$E16="",$G16=""),"",IF(OR($C16="",$E16="",$G16=""),"入力が足りません",IF(COUNTIF('集計を見る'!$A$34:$A$43,$C16)=0,"販路が一覧にない",IF($Q16&lt;=0,"赤字",IF(AND($S16&gt;=$B$2,$R16&gt;=$B$3),"仕入れる",IF(OR($S16&gt;=$B$2,$R16&gt;=$B$3),"要検討","見送り"))))))</f>
        <v/>
      </c>
      <c r="X16" s="16">
        <f>IF($A16="","",TEXT($A16,"yyyy/mm"))</f>
        <v/>
      </c>
    </row>
    <row r="17" ht="22" customHeight="1">
      <c r="A17" s="57" t="n"/>
      <c r="B17" s="58" t="n"/>
      <c r="C17" s="59" t="n"/>
      <c r="D17" s="59" t="n"/>
      <c r="E17" s="56" t="n"/>
      <c r="F17" s="56" t="n"/>
      <c r="G17" s="56" t="n"/>
      <c r="H17" s="56" t="n"/>
      <c r="I17" s="56" t="n"/>
      <c r="J17" s="56" t="n"/>
      <c r="K17" s="59" t="n"/>
      <c r="L17" s="58" t="n"/>
      <c r="M17" s="44">
        <f>IF($C17="","",SUMIF('集計を見る'!$A$34:$A$43,$C17,'集計を見る'!$B$34:$B$43))</f>
        <v/>
      </c>
      <c r="N17" s="12">
        <f>IF($E17="","",$E17*IF($F17="",1,$F17)+IF($H17="",0,$H17))</f>
        <v/>
      </c>
      <c r="O17" s="12">
        <f>IF($G17="","",$G17*IF($F17="",1,$F17))</f>
        <v/>
      </c>
      <c r="P17" s="12">
        <f>IF(OR($C17="",$G17=""),"",(ROUND($G17*$M17,0)+SUMIF('集計を見る'!$A$34:$A$43,$C17,'集計を見る'!$C$34:$C$43)+IF($I17="",0,$I17)+IF($J17="",0,$J17))*IF($F17="",1,$F17))</f>
        <v/>
      </c>
      <c r="Q17" s="12">
        <f>IF(OR($N17="",$O17="",$P17=""),"",$O17-$N17-$P17)</f>
        <v/>
      </c>
      <c r="R17" s="12">
        <f>IF($Q17="","",ROUND($Q17/IF($F17="",1,$F17),0))</f>
        <v/>
      </c>
      <c r="S17" s="44">
        <f>IF(OR($Q17="",$O17=""),"",IF($O17=0,"",$Q17/$O17))</f>
        <v/>
      </c>
      <c r="T17" s="44">
        <f>IF(OR($Q17="",$N17=""),"",IF($N17=0,"",$Q17/$N17))</f>
        <v/>
      </c>
      <c r="U17" s="12">
        <f>IF(OR($C17="",$E17="",$G17=""),"",IF($M17&gt;=1,"",ROUND(($N17/IF($F17="",1,$F17)+SUMIF('集計を見る'!$A$34:$A$43,$C17,'集計を見る'!$C$34:$C$43)+IF($I17="",0,$I17)+IF($J17="",0,$J17))/(1-$M17),0)))</f>
        <v/>
      </c>
      <c r="V17" s="12">
        <f>IF(OR($G17="",$U17=""),"",$G17-$U17)</f>
        <v/>
      </c>
      <c r="W17" s="13">
        <f>IF(AND($A17="",$B17="",$C17="",$E17="",$G17=""),"",IF(OR($C17="",$E17="",$G17=""),"入力が足りません",IF(COUNTIF('集計を見る'!$A$34:$A$43,$C17)=0,"販路が一覧にない",IF($Q17&lt;=0,"赤字",IF(AND($S17&gt;=$B$2,$R17&gt;=$B$3),"仕入れる",IF(OR($S17&gt;=$B$2,$R17&gt;=$B$3),"要検討","見送り"))))))</f>
        <v/>
      </c>
      <c r="X17" s="13">
        <f>IF($A17="","",TEXT($A17,"yyyy/mm"))</f>
        <v/>
      </c>
    </row>
    <row r="18" ht="22" customHeight="1">
      <c r="A18" s="57" t="n"/>
      <c r="B18" s="58" t="n"/>
      <c r="C18" s="59" t="n"/>
      <c r="D18" s="59" t="n"/>
      <c r="E18" s="56" t="n"/>
      <c r="F18" s="56" t="n"/>
      <c r="G18" s="56" t="n"/>
      <c r="H18" s="56" t="n"/>
      <c r="I18" s="56" t="n"/>
      <c r="J18" s="56" t="n"/>
      <c r="K18" s="59" t="n"/>
      <c r="L18" s="58" t="n"/>
      <c r="M18" s="45">
        <f>IF($C18="","",SUMIF('集計を見る'!$A$34:$A$43,$C18,'集計を見る'!$B$34:$B$43))</f>
        <v/>
      </c>
      <c r="N18" s="15">
        <f>IF($E18="","",$E18*IF($F18="",1,$F18)+IF($H18="",0,$H18))</f>
        <v/>
      </c>
      <c r="O18" s="15">
        <f>IF($G18="","",$G18*IF($F18="",1,$F18))</f>
        <v/>
      </c>
      <c r="P18" s="15">
        <f>IF(OR($C18="",$G18=""),"",(ROUND($G18*$M18,0)+SUMIF('集計を見る'!$A$34:$A$43,$C18,'集計を見る'!$C$34:$C$43)+IF($I18="",0,$I18)+IF($J18="",0,$J18))*IF($F18="",1,$F18))</f>
        <v/>
      </c>
      <c r="Q18" s="15">
        <f>IF(OR($N18="",$O18="",$P18=""),"",$O18-$N18-$P18)</f>
        <v/>
      </c>
      <c r="R18" s="15">
        <f>IF($Q18="","",ROUND($Q18/IF($F18="",1,$F18),0))</f>
        <v/>
      </c>
      <c r="S18" s="45">
        <f>IF(OR($Q18="",$O18=""),"",IF($O18=0,"",$Q18/$O18))</f>
        <v/>
      </c>
      <c r="T18" s="45">
        <f>IF(OR($Q18="",$N18=""),"",IF($N18=0,"",$Q18/$N18))</f>
        <v/>
      </c>
      <c r="U18" s="15">
        <f>IF(OR($C18="",$E18="",$G18=""),"",IF($M18&gt;=1,"",ROUND(($N18/IF($F18="",1,$F18)+SUMIF('集計を見る'!$A$34:$A$43,$C18,'集計を見る'!$C$34:$C$43)+IF($I18="",0,$I18)+IF($J18="",0,$J18))/(1-$M18),0)))</f>
        <v/>
      </c>
      <c r="V18" s="15">
        <f>IF(OR($G18="",$U18=""),"",$G18-$U18)</f>
        <v/>
      </c>
      <c r="W18" s="16">
        <f>IF(AND($A18="",$B18="",$C18="",$E18="",$G18=""),"",IF(OR($C18="",$E18="",$G18=""),"入力が足りません",IF(COUNTIF('集計を見る'!$A$34:$A$43,$C18)=0,"販路が一覧にない",IF($Q18&lt;=0,"赤字",IF(AND($S18&gt;=$B$2,$R18&gt;=$B$3),"仕入れる",IF(OR($S18&gt;=$B$2,$R18&gt;=$B$3),"要検討","見送り"))))))</f>
        <v/>
      </c>
      <c r="X18" s="16">
        <f>IF($A18="","",TEXT($A18,"yyyy/mm"))</f>
        <v/>
      </c>
    </row>
    <row r="19" ht="22" customHeight="1">
      <c r="A19" s="57" t="n"/>
      <c r="B19" s="58" t="n"/>
      <c r="C19" s="59" t="n"/>
      <c r="D19" s="59" t="n"/>
      <c r="E19" s="56" t="n"/>
      <c r="F19" s="56" t="n"/>
      <c r="G19" s="56" t="n"/>
      <c r="H19" s="56" t="n"/>
      <c r="I19" s="56" t="n"/>
      <c r="J19" s="56" t="n"/>
      <c r="K19" s="59" t="n"/>
      <c r="L19" s="58" t="n"/>
      <c r="M19" s="44">
        <f>IF($C19="","",SUMIF('集計を見る'!$A$34:$A$43,$C19,'集計を見る'!$B$34:$B$43))</f>
        <v/>
      </c>
      <c r="N19" s="12">
        <f>IF($E19="","",$E19*IF($F19="",1,$F19)+IF($H19="",0,$H19))</f>
        <v/>
      </c>
      <c r="O19" s="12">
        <f>IF($G19="","",$G19*IF($F19="",1,$F19))</f>
        <v/>
      </c>
      <c r="P19" s="12">
        <f>IF(OR($C19="",$G19=""),"",(ROUND($G19*$M19,0)+SUMIF('集計を見る'!$A$34:$A$43,$C19,'集計を見る'!$C$34:$C$43)+IF($I19="",0,$I19)+IF($J19="",0,$J19))*IF($F19="",1,$F19))</f>
        <v/>
      </c>
      <c r="Q19" s="12">
        <f>IF(OR($N19="",$O19="",$P19=""),"",$O19-$N19-$P19)</f>
        <v/>
      </c>
      <c r="R19" s="12">
        <f>IF($Q19="","",ROUND($Q19/IF($F19="",1,$F19),0))</f>
        <v/>
      </c>
      <c r="S19" s="44">
        <f>IF(OR($Q19="",$O19=""),"",IF($O19=0,"",$Q19/$O19))</f>
        <v/>
      </c>
      <c r="T19" s="44">
        <f>IF(OR($Q19="",$N19=""),"",IF($N19=0,"",$Q19/$N19))</f>
        <v/>
      </c>
      <c r="U19" s="12">
        <f>IF(OR($C19="",$E19="",$G19=""),"",IF($M19&gt;=1,"",ROUND(($N19/IF($F19="",1,$F19)+SUMIF('集計を見る'!$A$34:$A$43,$C19,'集計を見る'!$C$34:$C$43)+IF($I19="",0,$I19)+IF($J19="",0,$J19))/(1-$M19),0)))</f>
        <v/>
      </c>
      <c r="V19" s="12">
        <f>IF(OR($G19="",$U19=""),"",$G19-$U19)</f>
        <v/>
      </c>
      <c r="W19" s="13">
        <f>IF(AND($A19="",$B19="",$C19="",$E19="",$G19=""),"",IF(OR($C19="",$E19="",$G19=""),"入力が足りません",IF(COUNTIF('集計を見る'!$A$34:$A$43,$C19)=0,"販路が一覧にない",IF($Q19&lt;=0,"赤字",IF(AND($S19&gt;=$B$2,$R19&gt;=$B$3),"仕入れる",IF(OR($S19&gt;=$B$2,$R19&gt;=$B$3),"要検討","見送り"))))))</f>
        <v/>
      </c>
      <c r="X19" s="13">
        <f>IF($A19="","",TEXT($A19,"yyyy/mm"))</f>
        <v/>
      </c>
    </row>
    <row r="20" ht="22" customHeight="1">
      <c r="A20" s="57" t="n"/>
      <c r="B20" s="58" t="n"/>
      <c r="C20" s="59" t="n"/>
      <c r="D20" s="59" t="n"/>
      <c r="E20" s="56" t="n"/>
      <c r="F20" s="56" t="n"/>
      <c r="G20" s="56" t="n"/>
      <c r="H20" s="56" t="n"/>
      <c r="I20" s="56" t="n"/>
      <c r="J20" s="56" t="n"/>
      <c r="K20" s="59" t="n"/>
      <c r="L20" s="58" t="n"/>
      <c r="M20" s="45">
        <f>IF($C20="","",SUMIF('集計を見る'!$A$34:$A$43,$C20,'集計を見る'!$B$34:$B$43))</f>
        <v/>
      </c>
      <c r="N20" s="15">
        <f>IF($E20="","",$E20*IF($F20="",1,$F20)+IF($H20="",0,$H20))</f>
        <v/>
      </c>
      <c r="O20" s="15">
        <f>IF($G20="","",$G20*IF($F20="",1,$F20))</f>
        <v/>
      </c>
      <c r="P20" s="15">
        <f>IF(OR($C20="",$G20=""),"",(ROUND($G20*$M20,0)+SUMIF('集計を見る'!$A$34:$A$43,$C20,'集計を見る'!$C$34:$C$43)+IF($I20="",0,$I20)+IF($J20="",0,$J20))*IF($F20="",1,$F20))</f>
        <v/>
      </c>
      <c r="Q20" s="15">
        <f>IF(OR($N20="",$O20="",$P20=""),"",$O20-$N20-$P20)</f>
        <v/>
      </c>
      <c r="R20" s="15">
        <f>IF($Q20="","",ROUND($Q20/IF($F20="",1,$F20),0))</f>
        <v/>
      </c>
      <c r="S20" s="45">
        <f>IF(OR($Q20="",$O20=""),"",IF($O20=0,"",$Q20/$O20))</f>
        <v/>
      </c>
      <c r="T20" s="45">
        <f>IF(OR($Q20="",$N20=""),"",IF($N20=0,"",$Q20/$N20))</f>
        <v/>
      </c>
      <c r="U20" s="15">
        <f>IF(OR($C20="",$E20="",$G20=""),"",IF($M20&gt;=1,"",ROUND(($N20/IF($F20="",1,$F20)+SUMIF('集計を見る'!$A$34:$A$43,$C20,'集計を見る'!$C$34:$C$43)+IF($I20="",0,$I20)+IF($J20="",0,$J20))/(1-$M20),0)))</f>
        <v/>
      </c>
      <c r="V20" s="15">
        <f>IF(OR($G20="",$U20=""),"",$G20-$U20)</f>
        <v/>
      </c>
      <c r="W20" s="16">
        <f>IF(AND($A20="",$B20="",$C20="",$E20="",$G20=""),"",IF(OR($C20="",$E20="",$G20=""),"入力が足りません",IF(COUNTIF('集計を見る'!$A$34:$A$43,$C20)=0,"販路が一覧にない",IF($Q20&lt;=0,"赤字",IF(AND($S20&gt;=$B$2,$R20&gt;=$B$3),"仕入れる",IF(OR($S20&gt;=$B$2,$R20&gt;=$B$3),"要検討","見送り"))))))</f>
        <v/>
      </c>
      <c r="X20" s="16">
        <f>IF($A20="","",TEXT($A20,"yyyy/mm"))</f>
        <v/>
      </c>
    </row>
    <row r="21" ht="22" customHeight="1">
      <c r="A21" s="57" t="n"/>
      <c r="B21" s="58" t="n"/>
      <c r="C21" s="59" t="n"/>
      <c r="D21" s="59" t="n"/>
      <c r="E21" s="56" t="n"/>
      <c r="F21" s="56" t="n"/>
      <c r="G21" s="56" t="n"/>
      <c r="H21" s="56" t="n"/>
      <c r="I21" s="56" t="n"/>
      <c r="J21" s="56" t="n"/>
      <c r="K21" s="59" t="n"/>
      <c r="L21" s="58" t="n"/>
      <c r="M21" s="44">
        <f>IF($C21="","",SUMIF('集計を見る'!$A$34:$A$43,$C21,'集計を見る'!$B$34:$B$43))</f>
        <v/>
      </c>
      <c r="N21" s="12">
        <f>IF($E21="","",$E21*IF($F21="",1,$F21)+IF($H21="",0,$H21))</f>
        <v/>
      </c>
      <c r="O21" s="12">
        <f>IF($G21="","",$G21*IF($F21="",1,$F21))</f>
        <v/>
      </c>
      <c r="P21" s="12">
        <f>IF(OR($C21="",$G21=""),"",(ROUND($G21*$M21,0)+SUMIF('集計を見る'!$A$34:$A$43,$C21,'集計を見る'!$C$34:$C$43)+IF($I21="",0,$I21)+IF($J21="",0,$J21))*IF($F21="",1,$F21))</f>
        <v/>
      </c>
      <c r="Q21" s="12">
        <f>IF(OR($N21="",$O21="",$P21=""),"",$O21-$N21-$P21)</f>
        <v/>
      </c>
      <c r="R21" s="12">
        <f>IF($Q21="","",ROUND($Q21/IF($F21="",1,$F21),0))</f>
        <v/>
      </c>
      <c r="S21" s="44">
        <f>IF(OR($Q21="",$O21=""),"",IF($O21=0,"",$Q21/$O21))</f>
        <v/>
      </c>
      <c r="T21" s="44">
        <f>IF(OR($Q21="",$N21=""),"",IF($N21=0,"",$Q21/$N21))</f>
        <v/>
      </c>
      <c r="U21" s="12">
        <f>IF(OR($C21="",$E21="",$G21=""),"",IF($M21&gt;=1,"",ROUND(($N21/IF($F21="",1,$F21)+SUMIF('集計を見る'!$A$34:$A$43,$C21,'集計を見る'!$C$34:$C$43)+IF($I21="",0,$I21)+IF($J21="",0,$J21))/(1-$M21),0)))</f>
        <v/>
      </c>
      <c r="V21" s="12">
        <f>IF(OR($G21="",$U21=""),"",$G21-$U21)</f>
        <v/>
      </c>
      <c r="W21" s="13">
        <f>IF(AND($A21="",$B21="",$C21="",$E21="",$G21=""),"",IF(OR($C21="",$E21="",$G21=""),"入力が足りません",IF(COUNTIF('集計を見る'!$A$34:$A$43,$C21)=0,"販路が一覧にない",IF($Q21&lt;=0,"赤字",IF(AND($S21&gt;=$B$2,$R21&gt;=$B$3),"仕入れる",IF(OR($S21&gt;=$B$2,$R21&gt;=$B$3),"要検討","見送り"))))))</f>
        <v/>
      </c>
      <c r="X21" s="13">
        <f>IF($A21="","",TEXT($A21,"yyyy/mm"))</f>
        <v/>
      </c>
    </row>
    <row r="22" ht="22" customHeight="1">
      <c r="A22" s="57" t="n"/>
      <c r="B22" s="58" t="n"/>
      <c r="C22" s="59" t="n"/>
      <c r="D22" s="59" t="n"/>
      <c r="E22" s="56" t="n"/>
      <c r="F22" s="56" t="n"/>
      <c r="G22" s="56" t="n"/>
      <c r="H22" s="56" t="n"/>
      <c r="I22" s="56" t="n"/>
      <c r="J22" s="56" t="n"/>
      <c r="K22" s="59" t="n"/>
      <c r="L22" s="58" t="n"/>
      <c r="M22" s="45">
        <f>IF($C22="","",SUMIF('集計を見る'!$A$34:$A$43,$C22,'集計を見る'!$B$34:$B$43))</f>
        <v/>
      </c>
      <c r="N22" s="15">
        <f>IF($E22="","",$E22*IF($F22="",1,$F22)+IF($H22="",0,$H22))</f>
        <v/>
      </c>
      <c r="O22" s="15">
        <f>IF($G22="","",$G22*IF($F22="",1,$F22))</f>
        <v/>
      </c>
      <c r="P22" s="15">
        <f>IF(OR($C22="",$G22=""),"",(ROUND($G22*$M22,0)+SUMIF('集計を見る'!$A$34:$A$43,$C22,'集計を見る'!$C$34:$C$43)+IF($I22="",0,$I22)+IF($J22="",0,$J22))*IF($F22="",1,$F22))</f>
        <v/>
      </c>
      <c r="Q22" s="15">
        <f>IF(OR($N22="",$O22="",$P22=""),"",$O22-$N22-$P22)</f>
        <v/>
      </c>
      <c r="R22" s="15">
        <f>IF($Q22="","",ROUND($Q22/IF($F22="",1,$F22),0))</f>
        <v/>
      </c>
      <c r="S22" s="45">
        <f>IF(OR($Q22="",$O22=""),"",IF($O22=0,"",$Q22/$O22))</f>
        <v/>
      </c>
      <c r="T22" s="45">
        <f>IF(OR($Q22="",$N22=""),"",IF($N22=0,"",$Q22/$N22))</f>
        <v/>
      </c>
      <c r="U22" s="15">
        <f>IF(OR($C22="",$E22="",$G22=""),"",IF($M22&gt;=1,"",ROUND(($N22/IF($F22="",1,$F22)+SUMIF('集計を見る'!$A$34:$A$43,$C22,'集計を見る'!$C$34:$C$43)+IF($I22="",0,$I22)+IF($J22="",0,$J22))/(1-$M22),0)))</f>
        <v/>
      </c>
      <c r="V22" s="15">
        <f>IF(OR($G22="",$U22=""),"",$G22-$U22)</f>
        <v/>
      </c>
      <c r="W22" s="16">
        <f>IF(AND($A22="",$B22="",$C22="",$E22="",$G22=""),"",IF(OR($C22="",$E22="",$G22=""),"入力が足りません",IF(COUNTIF('集計を見る'!$A$34:$A$43,$C22)=0,"販路が一覧にない",IF($Q22&lt;=0,"赤字",IF(AND($S22&gt;=$B$2,$R22&gt;=$B$3),"仕入れる",IF(OR($S22&gt;=$B$2,$R22&gt;=$B$3),"要検討","見送り"))))))</f>
        <v/>
      </c>
      <c r="X22" s="16">
        <f>IF($A22="","",TEXT($A22,"yyyy/mm"))</f>
        <v/>
      </c>
    </row>
    <row r="23" ht="22" customHeight="1">
      <c r="A23" s="57" t="n"/>
      <c r="B23" s="58" t="n"/>
      <c r="C23" s="59" t="n"/>
      <c r="D23" s="59" t="n"/>
      <c r="E23" s="56" t="n"/>
      <c r="F23" s="56" t="n"/>
      <c r="G23" s="56" t="n"/>
      <c r="H23" s="56" t="n"/>
      <c r="I23" s="56" t="n"/>
      <c r="J23" s="56" t="n"/>
      <c r="K23" s="59" t="n"/>
      <c r="L23" s="58" t="n"/>
      <c r="M23" s="44">
        <f>IF($C23="","",SUMIF('集計を見る'!$A$34:$A$43,$C23,'集計を見る'!$B$34:$B$43))</f>
        <v/>
      </c>
      <c r="N23" s="12">
        <f>IF($E23="","",$E23*IF($F23="",1,$F23)+IF($H23="",0,$H23))</f>
        <v/>
      </c>
      <c r="O23" s="12">
        <f>IF($G23="","",$G23*IF($F23="",1,$F23))</f>
        <v/>
      </c>
      <c r="P23" s="12">
        <f>IF(OR($C23="",$G23=""),"",(ROUND($G23*$M23,0)+SUMIF('集計を見る'!$A$34:$A$43,$C23,'集計を見る'!$C$34:$C$43)+IF($I23="",0,$I23)+IF($J23="",0,$J23))*IF($F23="",1,$F23))</f>
        <v/>
      </c>
      <c r="Q23" s="12">
        <f>IF(OR($N23="",$O23="",$P23=""),"",$O23-$N23-$P23)</f>
        <v/>
      </c>
      <c r="R23" s="12">
        <f>IF($Q23="","",ROUND($Q23/IF($F23="",1,$F23),0))</f>
        <v/>
      </c>
      <c r="S23" s="44">
        <f>IF(OR($Q23="",$O23=""),"",IF($O23=0,"",$Q23/$O23))</f>
        <v/>
      </c>
      <c r="T23" s="44">
        <f>IF(OR($Q23="",$N23=""),"",IF($N23=0,"",$Q23/$N23))</f>
        <v/>
      </c>
      <c r="U23" s="12">
        <f>IF(OR($C23="",$E23="",$G23=""),"",IF($M23&gt;=1,"",ROUND(($N23/IF($F23="",1,$F23)+SUMIF('集計を見る'!$A$34:$A$43,$C23,'集計を見る'!$C$34:$C$43)+IF($I23="",0,$I23)+IF($J23="",0,$J23))/(1-$M23),0)))</f>
        <v/>
      </c>
      <c r="V23" s="12">
        <f>IF(OR($G23="",$U23=""),"",$G23-$U23)</f>
        <v/>
      </c>
      <c r="W23" s="13">
        <f>IF(AND($A23="",$B23="",$C23="",$E23="",$G23=""),"",IF(OR($C23="",$E23="",$G23=""),"入力が足りません",IF(COUNTIF('集計を見る'!$A$34:$A$43,$C23)=0,"販路が一覧にない",IF($Q23&lt;=0,"赤字",IF(AND($S23&gt;=$B$2,$R23&gt;=$B$3),"仕入れる",IF(OR($S23&gt;=$B$2,$R23&gt;=$B$3),"要検討","見送り"))))))</f>
        <v/>
      </c>
      <c r="X23" s="13">
        <f>IF($A23="","",TEXT($A23,"yyyy/mm"))</f>
        <v/>
      </c>
    </row>
    <row r="24" ht="22" customHeight="1">
      <c r="A24" s="57" t="n"/>
      <c r="B24" s="58" t="n"/>
      <c r="C24" s="59" t="n"/>
      <c r="D24" s="59" t="n"/>
      <c r="E24" s="56" t="n"/>
      <c r="F24" s="56" t="n"/>
      <c r="G24" s="56" t="n"/>
      <c r="H24" s="56" t="n"/>
      <c r="I24" s="56" t="n"/>
      <c r="J24" s="56" t="n"/>
      <c r="K24" s="59" t="n"/>
      <c r="L24" s="58" t="n"/>
      <c r="M24" s="45">
        <f>IF($C24="","",SUMIF('集計を見る'!$A$34:$A$43,$C24,'集計を見る'!$B$34:$B$43))</f>
        <v/>
      </c>
      <c r="N24" s="15">
        <f>IF($E24="","",$E24*IF($F24="",1,$F24)+IF($H24="",0,$H24))</f>
        <v/>
      </c>
      <c r="O24" s="15">
        <f>IF($G24="","",$G24*IF($F24="",1,$F24))</f>
        <v/>
      </c>
      <c r="P24" s="15">
        <f>IF(OR($C24="",$G24=""),"",(ROUND($G24*$M24,0)+SUMIF('集計を見る'!$A$34:$A$43,$C24,'集計を見る'!$C$34:$C$43)+IF($I24="",0,$I24)+IF($J24="",0,$J24))*IF($F24="",1,$F24))</f>
        <v/>
      </c>
      <c r="Q24" s="15">
        <f>IF(OR($N24="",$O24="",$P24=""),"",$O24-$N24-$P24)</f>
        <v/>
      </c>
      <c r="R24" s="15">
        <f>IF($Q24="","",ROUND($Q24/IF($F24="",1,$F24),0))</f>
        <v/>
      </c>
      <c r="S24" s="45">
        <f>IF(OR($Q24="",$O24=""),"",IF($O24=0,"",$Q24/$O24))</f>
        <v/>
      </c>
      <c r="T24" s="45">
        <f>IF(OR($Q24="",$N24=""),"",IF($N24=0,"",$Q24/$N24))</f>
        <v/>
      </c>
      <c r="U24" s="15">
        <f>IF(OR($C24="",$E24="",$G24=""),"",IF($M24&gt;=1,"",ROUND(($N24/IF($F24="",1,$F24)+SUMIF('集計を見る'!$A$34:$A$43,$C24,'集計を見る'!$C$34:$C$43)+IF($I24="",0,$I24)+IF($J24="",0,$J24))/(1-$M24),0)))</f>
        <v/>
      </c>
      <c r="V24" s="15">
        <f>IF(OR($G24="",$U24=""),"",$G24-$U24)</f>
        <v/>
      </c>
      <c r="W24" s="16">
        <f>IF(AND($A24="",$B24="",$C24="",$E24="",$G24=""),"",IF(OR($C24="",$E24="",$G24=""),"入力が足りません",IF(COUNTIF('集計を見る'!$A$34:$A$43,$C24)=0,"販路が一覧にない",IF($Q24&lt;=0,"赤字",IF(AND($S24&gt;=$B$2,$R24&gt;=$B$3),"仕入れる",IF(OR($S24&gt;=$B$2,$R24&gt;=$B$3),"要検討","見送り"))))))</f>
        <v/>
      </c>
      <c r="X24" s="16">
        <f>IF($A24="","",TEXT($A24,"yyyy/mm"))</f>
        <v/>
      </c>
    </row>
    <row r="25" ht="22" customHeight="1">
      <c r="A25" s="57" t="n"/>
      <c r="B25" s="58" t="n"/>
      <c r="C25" s="59" t="n"/>
      <c r="D25" s="59" t="n"/>
      <c r="E25" s="56" t="n"/>
      <c r="F25" s="56" t="n"/>
      <c r="G25" s="56" t="n"/>
      <c r="H25" s="56" t="n"/>
      <c r="I25" s="56" t="n"/>
      <c r="J25" s="56" t="n"/>
      <c r="K25" s="59" t="n"/>
      <c r="L25" s="58" t="n"/>
      <c r="M25" s="44">
        <f>IF($C25="","",SUMIF('集計を見る'!$A$34:$A$43,$C25,'集計を見る'!$B$34:$B$43))</f>
        <v/>
      </c>
      <c r="N25" s="12">
        <f>IF($E25="","",$E25*IF($F25="",1,$F25)+IF($H25="",0,$H25))</f>
        <v/>
      </c>
      <c r="O25" s="12">
        <f>IF($G25="","",$G25*IF($F25="",1,$F25))</f>
        <v/>
      </c>
      <c r="P25" s="12">
        <f>IF(OR($C25="",$G25=""),"",(ROUND($G25*$M25,0)+SUMIF('集計を見る'!$A$34:$A$43,$C25,'集計を見る'!$C$34:$C$43)+IF($I25="",0,$I25)+IF($J25="",0,$J25))*IF($F25="",1,$F25))</f>
        <v/>
      </c>
      <c r="Q25" s="12">
        <f>IF(OR($N25="",$O25="",$P25=""),"",$O25-$N25-$P25)</f>
        <v/>
      </c>
      <c r="R25" s="12">
        <f>IF($Q25="","",ROUND($Q25/IF($F25="",1,$F25),0))</f>
        <v/>
      </c>
      <c r="S25" s="44">
        <f>IF(OR($Q25="",$O25=""),"",IF($O25=0,"",$Q25/$O25))</f>
        <v/>
      </c>
      <c r="T25" s="44">
        <f>IF(OR($Q25="",$N25=""),"",IF($N25=0,"",$Q25/$N25))</f>
        <v/>
      </c>
      <c r="U25" s="12">
        <f>IF(OR($C25="",$E25="",$G25=""),"",IF($M25&gt;=1,"",ROUND(($N25/IF($F25="",1,$F25)+SUMIF('集計を見る'!$A$34:$A$43,$C25,'集計を見る'!$C$34:$C$43)+IF($I25="",0,$I25)+IF($J25="",0,$J25))/(1-$M25),0)))</f>
        <v/>
      </c>
      <c r="V25" s="12">
        <f>IF(OR($G25="",$U25=""),"",$G25-$U25)</f>
        <v/>
      </c>
      <c r="W25" s="13">
        <f>IF(AND($A25="",$B25="",$C25="",$E25="",$G25=""),"",IF(OR($C25="",$E25="",$G25=""),"入力が足りません",IF(COUNTIF('集計を見る'!$A$34:$A$43,$C25)=0,"販路が一覧にない",IF($Q25&lt;=0,"赤字",IF(AND($S25&gt;=$B$2,$R25&gt;=$B$3),"仕入れる",IF(OR($S25&gt;=$B$2,$R25&gt;=$B$3),"要検討","見送り"))))))</f>
        <v/>
      </c>
      <c r="X25" s="13">
        <f>IF($A25="","",TEXT($A25,"yyyy/mm"))</f>
        <v/>
      </c>
    </row>
    <row r="26" ht="22" customHeight="1">
      <c r="A26" s="57" t="n"/>
      <c r="B26" s="58" t="n"/>
      <c r="C26" s="59" t="n"/>
      <c r="D26" s="59" t="n"/>
      <c r="E26" s="56" t="n"/>
      <c r="F26" s="56" t="n"/>
      <c r="G26" s="56" t="n"/>
      <c r="H26" s="56" t="n"/>
      <c r="I26" s="56" t="n"/>
      <c r="J26" s="56" t="n"/>
      <c r="K26" s="59" t="n"/>
      <c r="L26" s="58" t="n"/>
      <c r="M26" s="45">
        <f>IF($C26="","",SUMIF('集計を見る'!$A$34:$A$43,$C26,'集計を見る'!$B$34:$B$43))</f>
        <v/>
      </c>
      <c r="N26" s="15">
        <f>IF($E26="","",$E26*IF($F26="",1,$F26)+IF($H26="",0,$H26))</f>
        <v/>
      </c>
      <c r="O26" s="15">
        <f>IF($G26="","",$G26*IF($F26="",1,$F26))</f>
        <v/>
      </c>
      <c r="P26" s="15">
        <f>IF(OR($C26="",$G26=""),"",(ROUND($G26*$M26,0)+SUMIF('集計を見る'!$A$34:$A$43,$C26,'集計を見る'!$C$34:$C$43)+IF($I26="",0,$I26)+IF($J26="",0,$J26))*IF($F26="",1,$F26))</f>
        <v/>
      </c>
      <c r="Q26" s="15">
        <f>IF(OR($N26="",$O26="",$P26=""),"",$O26-$N26-$P26)</f>
        <v/>
      </c>
      <c r="R26" s="15">
        <f>IF($Q26="","",ROUND($Q26/IF($F26="",1,$F26),0))</f>
        <v/>
      </c>
      <c r="S26" s="45">
        <f>IF(OR($Q26="",$O26=""),"",IF($O26=0,"",$Q26/$O26))</f>
        <v/>
      </c>
      <c r="T26" s="45">
        <f>IF(OR($Q26="",$N26=""),"",IF($N26=0,"",$Q26/$N26))</f>
        <v/>
      </c>
      <c r="U26" s="15">
        <f>IF(OR($C26="",$E26="",$G26=""),"",IF($M26&gt;=1,"",ROUND(($N26/IF($F26="",1,$F26)+SUMIF('集計を見る'!$A$34:$A$43,$C26,'集計を見る'!$C$34:$C$43)+IF($I26="",0,$I26)+IF($J26="",0,$J26))/(1-$M26),0)))</f>
        <v/>
      </c>
      <c r="V26" s="15">
        <f>IF(OR($G26="",$U26=""),"",$G26-$U26)</f>
        <v/>
      </c>
      <c r="W26" s="16">
        <f>IF(AND($A26="",$B26="",$C26="",$E26="",$G26=""),"",IF(OR($C26="",$E26="",$G26=""),"入力が足りません",IF(COUNTIF('集計を見る'!$A$34:$A$43,$C26)=0,"販路が一覧にない",IF($Q26&lt;=0,"赤字",IF(AND($S26&gt;=$B$2,$R26&gt;=$B$3),"仕入れる",IF(OR($S26&gt;=$B$2,$R26&gt;=$B$3),"要検討","見送り"))))))</f>
        <v/>
      </c>
      <c r="X26" s="16">
        <f>IF($A26="","",TEXT($A26,"yyyy/mm"))</f>
        <v/>
      </c>
    </row>
    <row r="27" ht="22" customHeight="1">
      <c r="A27" s="57" t="n"/>
      <c r="B27" s="58" t="n"/>
      <c r="C27" s="59" t="n"/>
      <c r="D27" s="59" t="n"/>
      <c r="E27" s="56" t="n"/>
      <c r="F27" s="56" t="n"/>
      <c r="G27" s="56" t="n"/>
      <c r="H27" s="56" t="n"/>
      <c r="I27" s="56" t="n"/>
      <c r="J27" s="56" t="n"/>
      <c r="K27" s="59" t="n"/>
      <c r="L27" s="58" t="n"/>
      <c r="M27" s="44">
        <f>IF($C27="","",SUMIF('集計を見る'!$A$34:$A$43,$C27,'集計を見る'!$B$34:$B$43))</f>
        <v/>
      </c>
      <c r="N27" s="12">
        <f>IF($E27="","",$E27*IF($F27="",1,$F27)+IF($H27="",0,$H27))</f>
        <v/>
      </c>
      <c r="O27" s="12">
        <f>IF($G27="","",$G27*IF($F27="",1,$F27))</f>
        <v/>
      </c>
      <c r="P27" s="12">
        <f>IF(OR($C27="",$G27=""),"",(ROUND($G27*$M27,0)+SUMIF('集計を見る'!$A$34:$A$43,$C27,'集計を見る'!$C$34:$C$43)+IF($I27="",0,$I27)+IF($J27="",0,$J27))*IF($F27="",1,$F27))</f>
        <v/>
      </c>
      <c r="Q27" s="12">
        <f>IF(OR($N27="",$O27="",$P27=""),"",$O27-$N27-$P27)</f>
        <v/>
      </c>
      <c r="R27" s="12">
        <f>IF($Q27="","",ROUND($Q27/IF($F27="",1,$F27),0))</f>
        <v/>
      </c>
      <c r="S27" s="44">
        <f>IF(OR($Q27="",$O27=""),"",IF($O27=0,"",$Q27/$O27))</f>
        <v/>
      </c>
      <c r="T27" s="44">
        <f>IF(OR($Q27="",$N27=""),"",IF($N27=0,"",$Q27/$N27))</f>
        <v/>
      </c>
      <c r="U27" s="12">
        <f>IF(OR($C27="",$E27="",$G27=""),"",IF($M27&gt;=1,"",ROUND(($N27/IF($F27="",1,$F27)+SUMIF('集計を見る'!$A$34:$A$43,$C27,'集計を見る'!$C$34:$C$43)+IF($I27="",0,$I27)+IF($J27="",0,$J27))/(1-$M27),0)))</f>
        <v/>
      </c>
      <c r="V27" s="12">
        <f>IF(OR($G27="",$U27=""),"",$G27-$U27)</f>
        <v/>
      </c>
      <c r="W27" s="13">
        <f>IF(AND($A27="",$B27="",$C27="",$E27="",$G27=""),"",IF(OR($C27="",$E27="",$G27=""),"入力が足りません",IF(COUNTIF('集計を見る'!$A$34:$A$43,$C27)=0,"販路が一覧にない",IF($Q27&lt;=0,"赤字",IF(AND($S27&gt;=$B$2,$R27&gt;=$B$3),"仕入れる",IF(OR($S27&gt;=$B$2,$R27&gt;=$B$3),"要検討","見送り"))))))</f>
        <v/>
      </c>
      <c r="X27" s="13">
        <f>IF($A27="","",TEXT($A27,"yyyy/mm"))</f>
        <v/>
      </c>
    </row>
    <row r="28" ht="22" customHeight="1">
      <c r="A28" s="57" t="n"/>
      <c r="B28" s="58" t="n"/>
      <c r="C28" s="59" t="n"/>
      <c r="D28" s="59" t="n"/>
      <c r="E28" s="56" t="n"/>
      <c r="F28" s="56" t="n"/>
      <c r="G28" s="56" t="n"/>
      <c r="H28" s="56" t="n"/>
      <c r="I28" s="56" t="n"/>
      <c r="J28" s="56" t="n"/>
      <c r="K28" s="59" t="n"/>
      <c r="L28" s="58" t="n"/>
      <c r="M28" s="45">
        <f>IF($C28="","",SUMIF('集計を見る'!$A$34:$A$43,$C28,'集計を見る'!$B$34:$B$43))</f>
        <v/>
      </c>
      <c r="N28" s="15">
        <f>IF($E28="","",$E28*IF($F28="",1,$F28)+IF($H28="",0,$H28))</f>
        <v/>
      </c>
      <c r="O28" s="15">
        <f>IF($G28="","",$G28*IF($F28="",1,$F28))</f>
        <v/>
      </c>
      <c r="P28" s="15">
        <f>IF(OR($C28="",$G28=""),"",(ROUND($G28*$M28,0)+SUMIF('集計を見る'!$A$34:$A$43,$C28,'集計を見る'!$C$34:$C$43)+IF($I28="",0,$I28)+IF($J28="",0,$J28))*IF($F28="",1,$F28))</f>
        <v/>
      </c>
      <c r="Q28" s="15">
        <f>IF(OR($N28="",$O28="",$P28=""),"",$O28-$N28-$P28)</f>
        <v/>
      </c>
      <c r="R28" s="15">
        <f>IF($Q28="","",ROUND($Q28/IF($F28="",1,$F28),0))</f>
        <v/>
      </c>
      <c r="S28" s="45">
        <f>IF(OR($Q28="",$O28=""),"",IF($O28=0,"",$Q28/$O28))</f>
        <v/>
      </c>
      <c r="T28" s="45">
        <f>IF(OR($Q28="",$N28=""),"",IF($N28=0,"",$Q28/$N28))</f>
        <v/>
      </c>
      <c r="U28" s="15">
        <f>IF(OR($C28="",$E28="",$G28=""),"",IF($M28&gt;=1,"",ROUND(($N28/IF($F28="",1,$F28)+SUMIF('集計を見る'!$A$34:$A$43,$C28,'集計を見る'!$C$34:$C$43)+IF($I28="",0,$I28)+IF($J28="",0,$J28))/(1-$M28),0)))</f>
        <v/>
      </c>
      <c r="V28" s="15">
        <f>IF(OR($G28="",$U28=""),"",$G28-$U28)</f>
        <v/>
      </c>
      <c r="W28" s="16">
        <f>IF(AND($A28="",$B28="",$C28="",$E28="",$G28=""),"",IF(OR($C28="",$E28="",$G28=""),"入力が足りません",IF(COUNTIF('集計を見る'!$A$34:$A$43,$C28)=0,"販路が一覧にない",IF($Q28&lt;=0,"赤字",IF(AND($S28&gt;=$B$2,$R28&gt;=$B$3),"仕入れる",IF(OR($S28&gt;=$B$2,$R28&gt;=$B$3),"要検討","見送り"))))))</f>
        <v/>
      </c>
      <c r="X28" s="16">
        <f>IF($A28="","",TEXT($A28,"yyyy/mm"))</f>
        <v/>
      </c>
    </row>
    <row r="29" ht="22" customHeight="1">
      <c r="A29" s="57" t="n"/>
      <c r="B29" s="58" t="n"/>
      <c r="C29" s="59" t="n"/>
      <c r="D29" s="59" t="n"/>
      <c r="E29" s="56" t="n"/>
      <c r="F29" s="56" t="n"/>
      <c r="G29" s="56" t="n"/>
      <c r="H29" s="56" t="n"/>
      <c r="I29" s="56" t="n"/>
      <c r="J29" s="56" t="n"/>
      <c r="K29" s="59" t="n"/>
      <c r="L29" s="58" t="n"/>
      <c r="M29" s="44">
        <f>IF($C29="","",SUMIF('集計を見る'!$A$34:$A$43,$C29,'集計を見る'!$B$34:$B$43))</f>
        <v/>
      </c>
      <c r="N29" s="12">
        <f>IF($E29="","",$E29*IF($F29="",1,$F29)+IF($H29="",0,$H29))</f>
        <v/>
      </c>
      <c r="O29" s="12">
        <f>IF($G29="","",$G29*IF($F29="",1,$F29))</f>
        <v/>
      </c>
      <c r="P29" s="12">
        <f>IF(OR($C29="",$G29=""),"",(ROUND($G29*$M29,0)+SUMIF('集計を見る'!$A$34:$A$43,$C29,'集計を見る'!$C$34:$C$43)+IF($I29="",0,$I29)+IF($J29="",0,$J29))*IF($F29="",1,$F29))</f>
        <v/>
      </c>
      <c r="Q29" s="12">
        <f>IF(OR($N29="",$O29="",$P29=""),"",$O29-$N29-$P29)</f>
        <v/>
      </c>
      <c r="R29" s="12">
        <f>IF($Q29="","",ROUND($Q29/IF($F29="",1,$F29),0))</f>
        <v/>
      </c>
      <c r="S29" s="44">
        <f>IF(OR($Q29="",$O29=""),"",IF($O29=0,"",$Q29/$O29))</f>
        <v/>
      </c>
      <c r="T29" s="44">
        <f>IF(OR($Q29="",$N29=""),"",IF($N29=0,"",$Q29/$N29))</f>
        <v/>
      </c>
      <c r="U29" s="12">
        <f>IF(OR($C29="",$E29="",$G29=""),"",IF($M29&gt;=1,"",ROUND(($N29/IF($F29="",1,$F29)+SUMIF('集計を見る'!$A$34:$A$43,$C29,'集計を見る'!$C$34:$C$43)+IF($I29="",0,$I29)+IF($J29="",0,$J29))/(1-$M29),0)))</f>
        <v/>
      </c>
      <c r="V29" s="12">
        <f>IF(OR($G29="",$U29=""),"",$G29-$U29)</f>
        <v/>
      </c>
      <c r="W29" s="13">
        <f>IF(AND($A29="",$B29="",$C29="",$E29="",$G29=""),"",IF(OR($C29="",$E29="",$G29=""),"入力が足りません",IF(COUNTIF('集計を見る'!$A$34:$A$43,$C29)=0,"販路が一覧にない",IF($Q29&lt;=0,"赤字",IF(AND($S29&gt;=$B$2,$R29&gt;=$B$3),"仕入れる",IF(OR($S29&gt;=$B$2,$R29&gt;=$B$3),"要検討","見送り"))))))</f>
        <v/>
      </c>
      <c r="X29" s="13">
        <f>IF($A29="","",TEXT($A29,"yyyy/mm"))</f>
        <v/>
      </c>
    </row>
    <row r="30" ht="22" customHeight="1">
      <c r="A30" s="57" t="n"/>
      <c r="B30" s="58" t="n"/>
      <c r="C30" s="59" t="n"/>
      <c r="D30" s="59" t="n"/>
      <c r="E30" s="56" t="n"/>
      <c r="F30" s="56" t="n"/>
      <c r="G30" s="56" t="n"/>
      <c r="H30" s="56" t="n"/>
      <c r="I30" s="56" t="n"/>
      <c r="J30" s="56" t="n"/>
      <c r="K30" s="59" t="n"/>
      <c r="L30" s="58" t="n"/>
      <c r="M30" s="45">
        <f>IF($C30="","",SUMIF('集計を見る'!$A$34:$A$43,$C30,'集計を見る'!$B$34:$B$43))</f>
        <v/>
      </c>
      <c r="N30" s="15">
        <f>IF($E30="","",$E30*IF($F30="",1,$F30)+IF($H30="",0,$H30))</f>
        <v/>
      </c>
      <c r="O30" s="15">
        <f>IF($G30="","",$G30*IF($F30="",1,$F30))</f>
        <v/>
      </c>
      <c r="P30" s="15">
        <f>IF(OR($C30="",$G30=""),"",(ROUND($G30*$M30,0)+SUMIF('集計を見る'!$A$34:$A$43,$C30,'集計を見る'!$C$34:$C$43)+IF($I30="",0,$I30)+IF($J30="",0,$J30))*IF($F30="",1,$F30))</f>
        <v/>
      </c>
      <c r="Q30" s="15">
        <f>IF(OR($N30="",$O30="",$P30=""),"",$O30-$N30-$P30)</f>
        <v/>
      </c>
      <c r="R30" s="15">
        <f>IF($Q30="","",ROUND($Q30/IF($F30="",1,$F30),0))</f>
        <v/>
      </c>
      <c r="S30" s="45">
        <f>IF(OR($Q30="",$O30=""),"",IF($O30=0,"",$Q30/$O30))</f>
        <v/>
      </c>
      <c r="T30" s="45">
        <f>IF(OR($Q30="",$N30=""),"",IF($N30=0,"",$Q30/$N30))</f>
        <v/>
      </c>
      <c r="U30" s="15">
        <f>IF(OR($C30="",$E30="",$G30=""),"",IF($M30&gt;=1,"",ROUND(($N30/IF($F30="",1,$F30)+SUMIF('集計を見る'!$A$34:$A$43,$C30,'集計を見る'!$C$34:$C$43)+IF($I30="",0,$I30)+IF($J30="",0,$J30))/(1-$M30),0)))</f>
        <v/>
      </c>
      <c r="V30" s="15">
        <f>IF(OR($G30="",$U30=""),"",$G30-$U30)</f>
        <v/>
      </c>
      <c r="W30" s="16">
        <f>IF(AND($A30="",$B30="",$C30="",$E30="",$G30=""),"",IF(OR($C30="",$E30="",$G30=""),"入力が足りません",IF(COUNTIF('集計を見る'!$A$34:$A$43,$C30)=0,"販路が一覧にない",IF($Q30&lt;=0,"赤字",IF(AND($S30&gt;=$B$2,$R30&gt;=$B$3),"仕入れる",IF(OR($S30&gt;=$B$2,$R30&gt;=$B$3),"要検討","見送り"))))))</f>
        <v/>
      </c>
      <c r="X30" s="16">
        <f>IF($A30="","",TEXT($A30,"yyyy/mm"))</f>
        <v/>
      </c>
    </row>
    <row r="31" ht="22" customHeight="1">
      <c r="A31" s="57" t="n"/>
      <c r="B31" s="58" t="n"/>
      <c r="C31" s="59" t="n"/>
      <c r="D31" s="59" t="n"/>
      <c r="E31" s="56" t="n"/>
      <c r="F31" s="56" t="n"/>
      <c r="G31" s="56" t="n"/>
      <c r="H31" s="56" t="n"/>
      <c r="I31" s="56" t="n"/>
      <c r="J31" s="56" t="n"/>
      <c r="K31" s="59" t="n"/>
      <c r="L31" s="58" t="n"/>
      <c r="M31" s="44">
        <f>IF($C31="","",SUMIF('集計を見る'!$A$34:$A$43,$C31,'集計を見る'!$B$34:$B$43))</f>
        <v/>
      </c>
      <c r="N31" s="12">
        <f>IF($E31="","",$E31*IF($F31="",1,$F31)+IF($H31="",0,$H31))</f>
        <v/>
      </c>
      <c r="O31" s="12">
        <f>IF($G31="","",$G31*IF($F31="",1,$F31))</f>
        <v/>
      </c>
      <c r="P31" s="12">
        <f>IF(OR($C31="",$G31=""),"",(ROUND($G31*$M31,0)+SUMIF('集計を見る'!$A$34:$A$43,$C31,'集計を見る'!$C$34:$C$43)+IF($I31="",0,$I31)+IF($J31="",0,$J31))*IF($F31="",1,$F31))</f>
        <v/>
      </c>
      <c r="Q31" s="12">
        <f>IF(OR($N31="",$O31="",$P31=""),"",$O31-$N31-$P31)</f>
        <v/>
      </c>
      <c r="R31" s="12">
        <f>IF($Q31="","",ROUND($Q31/IF($F31="",1,$F31),0))</f>
        <v/>
      </c>
      <c r="S31" s="44">
        <f>IF(OR($Q31="",$O31=""),"",IF($O31=0,"",$Q31/$O31))</f>
        <v/>
      </c>
      <c r="T31" s="44">
        <f>IF(OR($Q31="",$N31=""),"",IF($N31=0,"",$Q31/$N31))</f>
        <v/>
      </c>
      <c r="U31" s="12">
        <f>IF(OR($C31="",$E31="",$G31=""),"",IF($M31&gt;=1,"",ROUND(($N31/IF($F31="",1,$F31)+SUMIF('集計を見る'!$A$34:$A$43,$C31,'集計を見る'!$C$34:$C$43)+IF($I31="",0,$I31)+IF($J31="",0,$J31))/(1-$M31),0)))</f>
        <v/>
      </c>
      <c r="V31" s="12">
        <f>IF(OR($G31="",$U31=""),"",$G31-$U31)</f>
        <v/>
      </c>
      <c r="W31" s="13">
        <f>IF(AND($A31="",$B31="",$C31="",$E31="",$G31=""),"",IF(OR($C31="",$E31="",$G31=""),"入力が足りません",IF(COUNTIF('集計を見る'!$A$34:$A$43,$C31)=0,"販路が一覧にない",IF($Q31&lt;=0,"赤字",IF(AND($S31&gt;=$B$2,$R31&gt;=$B$3),"仕入れる",IF(OR($S31&gt;=$B$2,$R31&gt;=$B$3),"要検討","見送り"))))))</f>
        <v/>
      </c>
      <c r="X31" s="13">
        <f>IF($A31="","",TEXT($A31,"yyyy/mm"))</f>
        <v/>
      </c>
    </row>
    <row r="32" ht="22" customHeight="1">
      <c r="A32" s="57" t="n"/>
      <c r="B32" s="58" t="n"/>
      <c r="C32" s="59" t="n"/>
      <c r="D32" s="59" t="n"/>
      <c r="E32" s="56" t="n"/>
      <c r="F32" s="56" t="n"/>
      <c r="G32" s="56" t="n"/>
      <c r="H32" s="56" t="n"/>
      <c r="I32" s="56" t="n"/>
      <c r="J32" s="56" t="n"/>
      <c r="K32" s="59" t="n"/>
      <c r="L32" s="58" t="n"/>
      <c r="M32" s="45">
        <f>IF($C32="","",SUMIF('集計を見る'!$A$34:$A$43,$C32,'集計を見る'!$B$34:$B$43))</f>
        <v/>
      </c>
      <c r="N32" s="15">
        <f>IF($E32="","",$E32*IF($F32="",1,$F32)+IF($H32="",0,$H32))</f>
        <v/>
      </c>
      <c r="O32" s="15">
        <f>IF($G32="","",$G32*IF($F32="",1,$F32))</f>
        <v/>
      </c>
      <c r="P32" s="15">
        <f>IF(OR($C32="",$G32=""),"",(ROUND($G32*$M32,0)+SUMIF('集計を見る'!$A$34:$A$43,$C32,'集計を見る'!$C$34:$C$43)+IF($I32="",0,$I32)+IF($J32="",0,$J32))*IF($F32="",1,$F32))</f>
        <v/>
      </c>
      <c r="Q32" s="15">
        <f>IF(OR($N32="",$O32="",$P32=""),"",$O32-$N32-$P32)</f>
        <v/>
      </c>
      <c r="R32" s="15">
        <f>IF($Q32="","",ROUND($Q32/IF($F32="",1,$F32),0))</f>
        <v/>
      </c>
      <c r="S32" s="45">
        <f>IF(OR($Q32="",$O32=""),"",IF($O32=0,"",$Q32/$O32))</f>
        <v/>
      </c>
      <c r="T32" s="45">
        <f>IF(OR($Q32="",$N32=""),"",IF($N32=0,"",$Q32/$N32))</f>
        <v/>
      </c>
      <c r="U32" s="15">
        <f>IF(OR($C32="",$E32="",$G32=""),"",IF($M32&gt;=1,"",ROUND(($N32/IF($F32="",1,$F32)+SUMIF('集計を見る'!$A$34:$A$43,$C32,'集計を見る'!$C$34:$C$43)+IF($I32="",0,$I32)+IF($J32="",0,$J32))/(1-$M32),0)))</f>
        <v/>
      </c>
      <c r="V32" s="15">
        <f>IF(OR($G32="",$U32=""),"",$G32-$U32)</f>
        <v/>
      </c>
      <c r="W32" s="16">
        <f>IF(AND($A32="",$B32="",$C32="",$E32="",$G32=""),"",IF(OR($C32="",$E32="",$G32=""),"入力が足りません",IF(COUNTIF('集計を見る'!$A$34:$A$43,$C32)=0,"販路が一覧にない",IF($Q32&lt;=0,"赤字",IF(AND($S32&gt;=$B$2,$R32&gt;=$B$3),"仕入れる",IF(OR($S32&gt;=$B$2,$R32&gt;=$B$3),"要検討","見送り"))))))</f>
        <v/>
      </c>
      <c r="X32" s="16">
        <f>IF($A32="","",TEXT($A32,"yyyy/mm"))</f>
        <v/>
      </c>
    </row>
    <row r="33" ht="22" customHeight="1">
      <c r="A33" s="57" t="n"/>
      <c r="B33" s="58" t="n"/>
      <c r="C33" s="59" t="n"/>
      <c r="D33" s="59" t="n"/>
      <c r="E33" s="56" t="n"/>
      <c r="F33" s="56" t="n"/>
      <c r="G33" s="56" t="n"/>
      <c r="H33" s="56" t="n"/>
      <c r="I33" s="56" t="n"/>
      <c r="J33" s="56" t="n"/>
      <c r="K33" s="59" t="n"/>
      <c r="L33" s="58" t="n"/>
      <c r="M33" s="44">
        <f>IF($C33="","",SUMIF('集計を見る'!$A$34:$A$43,$C33,'集計を見る'!$B$34:$B$43))</f>
        <v/>
      </c>
      <c r="N33" s="12">
        <f>IF($E33="","",$E33*IF($F33="",1,$F33)+IF($H33="",0,$H33))</f>
        <v/>
      </c>
      <c r="O33" s="12">
        <f>IF($G33="","",$G33*IF($F33="",1,$F33))</f>
        <v/>
      </c>
      <c r="P33" s="12">
        <f>IF(OR($C33="",$G33=""),"",(ROUND($G33*$M33,0)+SUMIF('集計を見る'!$A$34:$A$43,$C33,'集計を見る'!$C$34:$C$43)+IF($I33="",0,$I33)+IF($J33="",0,$J33))*IF($F33="",1,$F33))</f>
        <v/>
      </c>
      <c r="Q33" s="12">
        <f>IF(OR($N33="",$O33="",$P33=""),"",$O33-$N33-$P33)</f>
        <v/>
      </c>
      <c r="R33" s="12">
        <f>IF($Q33="","",ROUND($Q33/IF($F33="",1,$F33),0))</f>
        <v/>
      </c>
      <c r="S33" s="44">
        <f>IF(OR($Q33="",$O33=""),"",IF($O33=0,"",$Q33/$O33))</f>
        <v/>
      </c>
      <c r="T33" s="44">
        <f>IF(OR($Q33="",$N33=""),"",IF($N33=0,"",$Q33/$N33))</f>
        <v/>
      </c>
      <c r="U33" s="12">
        <f>IF(OR($C33="",$E33="",$G33=""),"",IF($M33&gt;=1,"",ROUND(($N33/IF($F33="",1,$F33)+SUMIF('集計を見る'!$A$34:$A$43,$C33,'集計を見る'!$C$34:$C$43)+IF($I33="",0,$I33)+IF($J33="",0,$J33))/(1-$M33),0)))</f>
        <v/>
      </c>
      <c r="V33" s="12">
        <f>IF(OR($G33="",$U33=""),"",$G33-$U33)</f>
        <v/>
      </c>
      <c r="W33" s="13">
        <f>IF(AND($A33="",$B33="",$C33="",$E33="",$G33=""),"",IF(OR($C33="",$E33="",$G33=""),"入力が足りません",IF(COUNTIF('集計を見る'!$A$34:$A$43,$C33)=0,"販路が一覧にない",IF($Q33&lt;=0,"赤字",IF(AND($S33&gt;=$B$2,$R33&gt;=$B$3),"仕入れる",IF(OR($S33&gt;=$B$2,$R33&gt;=$B$3),"要検討","見送り"))))))</f>
        <v/>
      </c>
      <c r="X33" s="13">
        <f>IF($A33="","",TEXT($A33,"yyyy/mm"))</f>
        <v/>
      </c>
    </row>
    <row r="34" ht="22" customHeight="1">
      <c r="A34" s="57" t="n"/>
      <c r="B34" s="58" t="n"/>
      <c r="C34" s="59" t="n"/>
      <c r="D34" s="59" t="n"/>
      <c r="E34" s="56" t="n"/>
      <c r="F34" s="56" t="n"/>
      <c r="G34" s="56" t="n"/>
      <c r="H34" s="56" t="n"/>
      <c r="I34" s="56" t="n"/>
      <c r="J34" s="56" t="n"/>
      <c r="K34" s="59" t="n"/>
      <c r="L34" s="58" t="n"/>
      <c r="M34" s="45">
        <f>IF($C34="","",SUMIF('集計を見る'!$A$34:$A$43,$C34,'集計を見る'!$B$34:$B$43))</f>
        <v/>
      </c>
      <c r="N34" s="15">
        <f>IF($E34="","",$E34*IF($F34="",1,$F34)+IF($H34="",0,$H34))</f>
        <v/>
      </c>
      <c r="O34" s="15">
        <f>IF($G34="","",$G34*IF($F34="",1,$F34))</f>
        <v/>
      </c>
      <c r="P34" s="15">
        <f>IF(OR($C34="",$G34=""),"",(ROUND($G34*$M34,0)+SUMIF('集計を見る'!$A$34:$A$43,$C34,'集計を見る'!$C$34:$C$43)+IF($I34="",0,$I34)+IF($J34="",0,$J34))*IF($F34="",1,$F34))</f>
        <v/>
      </c>
      <c r="Q34" s="15">
        <f>IF(OR($N34="",$O34="",$P34=""),"",$O34-$N34-$P34)</f>
        <v/>
      </c>
      <c r="R34" s="15">
        <f>IF($Q34="","",ROUND($Q34/IF($F34="",1,$F34),0))</f>
        <v/>
      </c>
      <c r="S34" s="45">
        <f>IF(OR($Q34="",$O34=""),"",IF($O34=0,"",$Q34/$O34))</f>
        <v/>
      </c>
      <c r="T34" s="45">
        <f>IF(OR($Q34="",$N34=""),"",IF($N34=0,"",$Q34/$N34))</f>
        <v/>
      </c>
      <c r="U34" s="15">
        <f>IF(OR($C34="",$E34="",$G34=""),"",IF($M34&gt;=1,"",ROUND(($N34/IF($F34="",1,$F34)+SUMIF('集計を見る'!$A$34:$A$43,$C34,'集計を見る'!$C$34:$C$43)+IF($I34="",0,$I34)+IF($J34="",0,$J34))/(1-$M34),0)))</f>
        <v/>
      </c>
      <c r="V34" s="15">
        <f>IF(OR($G34="",$U34=""),"",$G34-$U34)</f>
        <v/>
      </c>
      <c r="W34" s="16">
        <f>IF(AND($A34="",$B34="",$C34="",$E34="",$G34=""),"",IF(OR($C34="",$E34="",$G34=""),"入力が足りません",IF(COUNTIF('集計を見る'!$A$34:$A$43,$C34)=0,"販路が一覧にない",IF($Q34&lt;=0,"赤字",IF(AND($S34&gt;=$B$2,$R34&gt;=$B$3),"仕入れる",IF(OR($S34&gt;=$B$2,$R34&gt;=$B$3),"要検討","見送り"))))))</f>
        <v/>
      </c>
      <c r="X34" s="16">
        <f>IF($A34="","",TEXT($A34,"yyyy/mm"))</f>
        <v/>
      </c>
    </row>
    <row r="35" hidden="1" ht="22" customHeight="1">
      <c r="A35" s="57" t="n"/>
      <c r="B35" s="58" t="n"/>
      <c r="C35" s="59" t="n"/>
      <c r="D35" s="59" t="n"/>
      <c r="E35" s="56" t="n"/>
      <c r="F35" s="56" t="n"/>
      <c r="G35" s="56" t="n"/>
      <c r="H35" s="56" t="n"/>
      <c r="I35" s="56" t="n"/>
      <c r="J35" s="56" t="n"/>
      <c r="K35" s="59" t="n"/>
      <c r="L35" s="58" t="n"/>
      <c r="M35" s="44">
        <f>IF($C35="","",SUMIF('集計を見る'!$A$34:$A$43,$C35,'集計を見る'!$B$34:$B$43))</f>
        <v/>
      </c>
      <c r="N35" s="12">
        <f>IF($E35="","",$E35*IF($F35="",1,$F35)+IF($H35="",0,$H35))</f>
        <v/>
      </c>
      <c r="O35" s="12">
        <f>IF($G35="","",$G35*IF($F35="",1,$F35))</f>
        <v/>
      </c>
      <c r="P35" s="12">
        <f>IF(OR($C35="",$G35=""),"",(ROUND($G35*$M35,0)+SUMIF('集計を見る'!$A$34:$A$43,$C35,'集計を見る'!$C$34:$C$43)+IF($I35="",0,$I35)+IF($J35="",0,$J35))*IF($F35="",1,$F35))</f>
        <v/>
      </c>
      <c r="Q35" s="12">
        <f>IF(OR($N35="",$O35="",$P35=""),"",$O35-$N35-$P35)</f>
        <v/>
      </c>
      <c r="R35" s="12">
        <f>IF($Q35="","",ROUND($Q35/IF($F35="",1,$F35),0))</f>
        <v/>
      </c>
      <c r="S35" s="44">
        <f>IF(OR($Q35="",$O35=""),"",IF($O35=0,"",$Q35/$O35))</f>
        <v/>
      </c>
      <c r="T35" s="44">
        <f>IF(OR($Q35="",$N35=""),"",IF($N35=0,"",$Q35/$N35))</f>
        <v/>
      </c>
      <c r="U35" s="12">
        <f>IF(OR($C35="",$E35="",$G35=""),"",IF($M35&gt;=1,"",ROUND(($N35/IF($F35="",1,$F35)+SUMIF('集計を見る'!$A$34:$A$43,$C35,'集計を見る'!$C$34:$C$43)+IF($I35="",0,$I35)+IF($J35="",0,$J35))/(1-$M35),0)))</f>
        <v/>
      </c>
      <c r="V35" s="12">
        <f>IF(OR($G35="",$U35=""),"",$G35-$U35)</f>
        <v/>
      </c>
      <c r="W35" s="13">
        <f>IF(AND($A35="",$B35="",$C35="",$E35="",$G35=""),"",IF(OR($C35="",$E35="",$G35=""),"入力が足りません",IF(COUNTIF('集計を見る'!$A$34:$A$43,$C35)=0,"販路が一覧にない",IF($Q35&lt;=0,"赤字",IF(AND($S35&gt;=$B$2,$R35&gt;=$B$3),"仕入れる",IF(OR($S35&gt;=$B$2,$R35&gt;=$B$3),"要検討","見送り"))))))</f>
        <v/>
      </c>
      <c r="X35" s="13">
        <f>IF($A35="","",TEXT($A35,"yyyy/mm"))</f>
        <v/>
      </c>
    </row>
    <row r="36" hidden="1" ht="22" customHeight="1">
      <c r="A36" s="57" t="n"/>
      <c r="B36" s="58" t="n"/>
      <c r="C36" s="59" t="n"/>
      <c r="D36" s="59" t="n"/>
      <c r="E36" s="56" t="n"/>
      <c r="F36" s="56" t="n"/>
      <c r="G36" s="56" t="n"/>
      <c r="H36" s="56" t="n"/>
      <c r="I36" s="56" t="n"/>
      <c r="J36" s="56" t="n"/>
      <c r="K36" s="59" t="n"/>
      <c r="L36" s="58" t="n"/>
      <c r="M36" s="45">
        <f>IF($C36="","",SUMIF('集計を見る'!$A$34:$A$43,$C36,'集計を見る'!$B$34:$B$43))</f>
        <v/>
      </c>
      <c r="N36" s="15">
        <f>IF($E36="","",$E36*IF($F36="",1,$F36)+IF($H36="",0,$H36))</f>
        <v/>
      </c>
      <c r="O36" s="15">
        <f>IF($G36="","",$G36*IF($F36="",1,$F36))</f>
        <v/>
      </c>
      <c r="P36" s="15">
        <f>IF(OR($C36="",$G36=""),"",(ROUND($G36*$M36,0)+SUMIF('集計を見る'!$A$34:$A$43,$C36,'集計を見る'!$C$34:$C$43)+IF($I36="",0,$I36)+IF($J36="",0,$J36))*IF($F36="",1,$F36))</f>
        <v/>
      </c>
      <c r="Q36" s="15">
        <f>IF(OR($N36="",$O36="",$P36=""),"",$O36-$N36-$P36)</f>
        <v/>
      </c>
      <c r="R36" s="15">
        <f>IF($Q36="","",ROUND($Q36/IF($F36="",1,$F36),0))</f>
        <v/>
      </c>
      <c r="S36" s="45">
        <f>IF(OR($Q36="",$O36=""),"",IF($O36=0,"",$Q36/$O36))</f>
        <v/>
      </c>
      <c r="T36" s="45">
        <f>IF(OR($Q36="",$N36=""),"",IF($N36=0,"",$Q36/$N36))</f>
        <v/>
      </c>
      <c r="U36" s="15">
        <f>IF(OR($C36="",$E36="",$G36=""),"",IF($M36&gt;=1,"",ROUND(($N36/IF($F36="",1,$F36)+SUMIF('集計を見る'!$A$34:$A$43,$C36,'集計を見る'!$C$34:$C$43)+IF($I36="",0,$I36)+IF($J36="",0,$J36))/(1-$M36),0)))</f>
        <v/>
      </c>
      <c r="V36" s="15">
        <f>IF(OR($G36="",$U36=""),"",$G36-$U36)</f>
        <v/>
      </c>
      <c r="W36" s="16">
        <f>IF(AND($A36="",$B36="",$C36="",$E36="",$G36=""),"",IF(OR($C36="",$E36="",$G36=""),"入力が足りません",IF(COUNTIF('集計を見る'!$A$34:$A$43,$C36)=0,"販路が一覧にない",IF($Q36&lt;=0,"赤字",IF(AND($S36&gt;=$B$2,$R36&gt;=$B$3),"仕入れる",IF(OR($S36&gt;=$B$2,$R36&gt;=$B$3),"要検討","見送り"))))))</f>
        <v/>
      </c>
      <c r="X36" s="16">
        <f>IF($A36="","",TEXT($A36,"yyyy/mm"))</f>
        <v/>
      </c>
    </row>
    <row r="37" hidden="1" ht="22" customHeight="1">
      <c r="A37" s="57" t="n"/>
      <c r="B37" s="58" t="n"/>
      <c r="C37" s="59" t="n"/>
      <c r="D37" s="59" t="n"/>
      <c r="E37" s="56" t="n"/>
      <c r="F37" s="56" t="n"/>
      <c r="G37" s="56" t="n"/>
      <c r="H37" s="56" t="n"/>
      <c r="I37" s="56" t="n"/>
      <c r="J37" s="56" t="n"/>
      <c r="K37" s="59" t="n"/>
      <c r="L37" s="58" t="n"/>
      <c r="M37" s="44">
        <f>IF($C37="","",SUMIF('集計を見る'!$A$34:$A$43,$C37,'集計を見る'!$B$34:$B$43))</f>
        <v/>
      </c>
      <c r="N37" s="12">
        <f>IF($E37="","",$E37*IF($F37="",1,$F37)+IF($H37="",0,$H37))</f>
        <v/>
      </c>
      <c r="O37" s="12">
        <f>IF($G37="","",$G37*IF($F37="",1,$F37))</f>
        <v/>
      </c>
      <c r="P37" s="12">
        <f>IF(OR($C37="",$G37=""),"",(ROUND($G37*$M37,0)+SUMIF('集計を見る'!$A$34:$A$43,$C37,'集計を見る'!$C$34:$C$43)+IF($I37="",0,$I37)+IF($J37="",0,$J37))*IF($F37="",1,$F37))</f>
        <v/>
      </c>
      <c r="Q37" s="12">
        <f>IF(OR($N37="",$O37="",$P37=""),"",$O37-$N37-$P37)</f>
        <v/>
      </c>
      <c r="R37" s="12">
        <f>IF($Q37="","",ROUND($Q37/IF($F37="",1,$F37),0))</f>
        <v/>
      </c>
      <c r="S37" s="44">
        <f>IF(OR($Q37="",$O37=""),"",IF($O37=0,"",$Q37/$O37))</f>
        <v/>
      </c>
      <c r="T37" s="44">
        <f>IF(OR($Q37="",$N37=""),"",IF($N37=0,"",$Q37/$N37))</f>
        <v/>
      </c>
      <c r="U37" s="12">
        <f>IF(OR($C37="",$E37="",$G37=""),"",IF($M37&gt;=1,"",ROUND(($N37/IF($F37="",1,$F37)+SUMIF('集計を見る'!$A$34:$A$43,$C37,'集計を見る'!$C$34:$C$43)+IF($I37="",0,$I37)+IF($J37="",0,$J37))/(1-$M37),0)))</f>
        <v/>
      </c>
      <c r="V37" s="12">
        <f>IF(OR($G37="",$U37=""),"",$G37-$U37)</f>
        <v/>
      </c>
      <c r="W37" s="13">
        <f>IF(AND($A37="",$B37="",$C37="",$E37="",$G37=""),"",IF(OR($C37="",$E37="",$G37=""),"入力が足りません",IF(COUNTIF('集計を見る'!$A$34:$A$43,$C37)=0,"販路が一覧にない",IF($Q37&lt;=0,"赤字",IF(AND($S37&gt;=$B$2,$R37&gt;=$B$3),"仕入れる",IF(OR($S37&gt;=$B$2,$R37&gt;=$B$3),"要検討","見送り"))))))</f>
        <v/>
      </c>
      <c r="X37" s="13">
        <f>IF($A37="","",TEXT($A37,"yyyy/mm"))</f>
        <v/>
      </c>
    </row>
    <row r="38" hidden="1" ht="22" customHeight="1">
      <c r="A38" s="57" t="n"/>
      <c r="B38" s="58" t="n"/>
      <c r="C38" s="59" t="n"/>
      <c r="D38" s="59" t="n"/>
      <c r="E38" s="56" t="n"/>
      <c r="F38" s="56" t="n"/>
      <c r="G38" s="56" t="n"/>
      <c r="H38" s="56" t="n"/>
      <c r="I38" s="56" t="n"/>
      <c r="J38" s="56" t="n"/>
      <c r="K38" s="59" t="n"/>
      <c r="L38" s="58" t="n"/>
      <c r="M38" s="45">
        <f>IF($C38="","",SUMIF('集計を見る'!$A$34:$A$43,$C38,'集計を見る'!$B$34:$B$43))</f>
        <v/>
      </c>
      <c r="N38" s="15">
        <f>IF($E38="","",$E38*IF($F38="",1,$F38)+IF($H38="",0,$H38))</f>
        <v/>
      </c>
      <c r="O38" s="15">
        <f>IF($G38="","",$G38*IF($F38="",1,$F38))</f>
        <v/>
      </c>
      <c r="P38" s="15">
        <f>IF(OR($C38="",$G38=""),"",(ROUND($G38*$M38,0)+SUMIF('集計を見る'!$A$34:$A$43,$C38,'集計を見る'!$C$34:$C$43)+IF($I38="",0,$I38)+IF($J38="",0,$J38))*IF($F38="",1,$F38))</f>
        <v/>
      </c>
      <c r="Q38" s="15">
        <f>IF(OR($N38="",$O38="",$P38=""),"",$O38-$N38-$P38)</f>
        <v/>
      </c>
      <c r="R38" s="15">
        <f>IF($Q38="","",ROUND($Q38/IF($F38="",1,$F38),0))</f>
        <v/>
      </c>
      <c r="S38" s="45">
        <f>IF(OR($Q38="",$O38=""),"",IF($O38=0,"",$Q38/$O38))</f>
        <v/>
      </c>
      <c r="T38" s="45">
        <f>IF(OR($Q38="",$N38=""),"",IF($N38=0,"",$Q38/$N38))</f>
        <v/>
      </c>
      <c r="U38" s="15">
        <f>IF(OR($C38="",$E38="",$G38=""),"",IF($M38&gt;=1,"",ROUND(($N38/IF($F38="",1,$F38)+SUMIF('集計を見る'!$A$34:$A$43,$C38,'集計を見る'!$C$34:$C$43)+IF($I38="",0,$I38)+IF($J38="",0,$J38))/(1-$M38),0)))</f>
        <v/>
      </c>
      <c r="V38" s="15">
        <f>IF(OR($G38="",$U38=""),"",$G38-$U38)</f>
        <v/>
      </c>
      <c r="W38" s="16">
        <f>IF(AND($A38="",$B38="",$C38="",$E38="",$G38=""),"",IF(OR($C38="",$E38="",$G38=""),"入力が足りません",IF(COUNTIF('集計を見る'!$A$34:$A$43,$C38)=0,"販路が一覧にない",IF($Q38&lt;=0,"赤字",IF(AND($S38&gt;=$B$2,$R38&gt;=$B$3),"仕入れる",IF(OR($S38&gt;=$B$2,$R38&gt;=$B$3),"要検討","見送り"))))))</f>
        <v/>
      </c>
      <c r="X38" s="16">
        <f>IF($A38="","",TEXT($A38,"yyyy/mm"))</f>
        <v/>
      </c>
    </row>
    <row r="39" hidden="1" ht="22" customHeight="1">
      <c r="A39" s="57" t="n"/>
      <c r="B39" s="58" t="n"/>
      <c r="C39" s="59" t="n"/>
      <c r="D39" s="59" t="n"/>
      <c r="E39" s="56" t="n"/>
      <c r="F39" s="56" t="n"/>
      <c r="G39" s="56" t="n"/>
      <c r="H39" s="56" t="n"/>
      <c r="I39" s="56" t="n"/>
      <c r="J39" s="56" t="n"/>
      <c r="K39" s="59" t="n"/>
      <c r="L39" s="58" t="n"/>
      <c r="M39" s="44">
        <f>IF($C39="","",SUMIF('集計を見る'!$A$34:$A$43,$C39,'集計を見る'!$B$34:$B$43))</f>
        <v/>
      </c>
      <c r="N39" s="12">
        <f>IF($E39="","",$E39*IF($F39="",1,$F39)+IF($H39="",0,$H39))</f>
        <v/>
      </c>
      <c r="O39" s="12">
        <f>IF($G39="","",$G39*IF($F39="",1,$F39))</f>
        <v/>
      </c>
      <c r="P39" s="12">
        <f>IF(OR($C39="",$G39=""),"",(ROUND($G39*$M39,0)+SUMIF('集計を見る'!$A$34:$A$43,$C39,'集計を見る'!$C$34:$C$43)+IF($I39="",0,$I39)+IF($J39="",0,$J39))*IF($F39="",1,$F39))</f>
        <v/>
      </c>
      <c r="Q39" s="12">
        <f>IF(OR($N39="",$O39="",$P39=""),"",$O39-$N39-$P39)</f>
        <v/>
      </c>
      <c r="R39" s="12">
        <f>IF($Q39="","",ROUND($Q39/IF($F39="",1,$F39),0))</f>
        <v/>
      </c>
      <c r="S39" s="44">
        <f>IF(OR($Q39="",$O39=""),"",IF($O39=0,"",$Q39/$O39))</f>
        <v/>
      </c>
      <c r="T39" s="44">
        <f>IF(OR($Q39="",$N39=""),"",IF($N39=0,"",$Q39/$N39))</f>
        <v/>
      </c>
      <c r="U39" s="12">
        <f>IF(OR($C39="",$E39="",$G39=""),"",IF($M39&gt;=1,"",ROUND(($N39/IF($F39="",1,$F39)+SUMIF('集計を見る'!$A$34:$A$43,$C39,'集計を見る'!$C$34:$C$43)+IF($I39="",0,$I39)+IF($J39="",0,$J39))/(1-$M39),0)))</f>
        <v/>
      </c>
      <c r="V39" s="12">
        <f>IF(OR($G39="",$U39=""),"",$G39-$U39)</f>
        <v/>
      </c>
      <c r="W39" s="13">
        <f>IF(AND($A39="",$B39="",$C39="",$E39="",$G39=""),"",IF(OR($C39="",$E39="",$G39=""),"入力が足りません",IF(COUNTIF('集計を見る'!$A$34:$A$43,$C39)=0,"販路が一覧にない",IF($Q39&lt;=0,"赤字",IF(AND($S39&gt;=$B$2,$R39&gt;=$B$3),"仕入れる",IF(OR($S39&gt;=$B$2,$R39&gt;=$B$3),"要検討","見送り"))))))</f>
        <v/>
      </c>
      <c r="X39" s="13">
        <f>IF($A39="","",TEXT($A39,"yyyy/mm"))</f>
        <v/>
      </c>
    </row>
    <row r="40" hidden="1" ht="22" customHeight="1">
      <c r="A40" s="57" t="n"/>
      <c r="B40" s="58" t="n"/>
      <c r="C40" s="59" t="n"/>
      <c r="D40" s="59" t="n"/>
      <c r="E40" s="56" t="n"/>
      <c r="F40" s="56" t="n"/>
      <c r="G40" s="56" t="n"/>
      <c r="H40" s="56" t="n"/>
      <c r="I40" s="56" t="n"/>
      <c r="J40" s="56" t="n"/>
      <c r="K40" s="59" t="n"/>
      <c r="L40" s="58" t="n"/>
      <c r="M40" s="45">
        <f>IF($C40="","",SUMIF('集計を見る'!$A$34:$A$43,$C40,'集計を見る'!$B$34:$B$43))</f>
        <v/>
      </c>
      <c r="N40" s="15">
        <f>IF($E40="","",$E40*IF($F40="",1,$F40)+IF($H40="",0,$H40))</f>
        <v/>
      </c>
      <c r="O40" s="15">
        <f>IF($G40="","",$G40*IF($F40="",1,$F40))</f>
        <v/>
      </c>
      <c r="P40" s="15">
        <f>IF(OR($C40="",$G40=""),"",(ROUND($G40*$M40,0)+SUMIF('集計を見る'!$A$34:$A$43,$C40,'集計を見る'!$C$34:$C$43)+IF($I40="",0,$I40)+IF($J40="",0,$J40))*IF($F40="",1,$F40))</f>
        <v/>
      </c>
      <c r="Q40" s="15">
        <f>IF(OR($N40="",$O40="",$P40=""),"",$O40-$N40-$P40)</f>
        <v/>
      </c>
      <c r="R40" s="15">
        <f>IF($Q40="","",ROUND($Q40/IF($F40="",1,$F40),0))</f>
        <v/>
      </c>
      <c r="S40" s="45">
        <f>IF(OR($Q40="",$O40=""),"",IF($O40=0,"",$Q40/$O40))</f>
        <v/>
      </c>
      <c r="T40" s="45">
        <f>IF(OR($Q40="",$N40=""),"",IF($N40=0,"",$Q40/$N40))</f>
        <v/>
      </c>
      <c r="U40" s="15">
        <f>IF(OR($C40="",$E40="",$G40=""),"",IF($M40&gt;=1,"",ROUND(($N40/IF($F40="",1,$F40)+SUMIF('集計を見る'!$A$34:$A$43,$C40,'集計を見る'!$C$34:$C$43)+IF($I40="",0,$I40)+IF($J40="",0,$J40))/(1-$M40),0)))</f>
        <v/>
      </c>
      <c r="V40" s="15">
        <f>IF(OR($G40="",$U40=""),"",$G40-$U40)</f>
        <v/>
      </c>
      <c r="W40" s="16">
        <f>IF(AND($A40="",$B40="",$C40="",$E40="",$G40=""),"",IF(OR($C40="",$E40="",$G40=""),"入力が足りません",IF(COUNTIF('集計を見る'!$A$34:$A$43,$C40)=0,"販路が一覧にない",IF($Q40&lt;=0,"赤字",IF(AND($S40&gt;=$B$2,$R40&gt;=$B$3),"仕入れる",IF(OR($S40&gt;=$B$2,$R40&gt;=$B$3),"要検討","見送り"))))))</f>
        <v/>
      </c>
      <c r="X40" s="16">
        <f>IF($A40="","",TEXT($A40,"yyyy/mm"))</f>
        <v/>
      </c>
    </row>
    <row r="41" hidden="1" ht="22" customHeight="1">
      <c r="A41" s="57" t="n"/>
      <c r="B41" s="58" t="n"/>
      <c r="C41" s="59" t="n"/>
      <c r="D41" s="59" t="n"/>
      <c r="E41" s="56" t="n"/>
      <c r="F41" s="56" t="n"/>
      <c r="G41" s="56" t="n"/>
      <c r="H41" s="56" t="n"/>
      <c r="I41" s="56" t="n"/>
      <c r="J41" s="56" t="n"/>
      <c r="K41" s="59" t="n"/>
      <c r="L41" s="58" t="n"/>
      <c r="M41" s="44">
        <f>IF($C41="","",SUMIF('集計を見る'!$A$34:$A$43,$C41,'集計を見る'!$B$34:$B$43))</f>
        <v/>
      </c>
      <c r="N41" s="12">
        <f>IF($E41="","",$E41*IF($F41="",1,$F41)+IF($H41="",0,$H41))</f>
        <v/>
      </c>
      <c r="O41" s="12">
        <f>IF($G41="","",$G41*IF($F41="",1,$F41))</f>
        <v/>
      </c>
      <c r="P41" s="12">
        <f>IF(OR($C41="",$G41=""),"",(ROUND($G41*$M41,0)+SUMIF('集計を見る'!$A$34:$A$43,$C41,'集計を見る'!$C$34:$C$43)+IF($I41="",0,$I41)+IF($J41="",0,$J41))*IF($F41="",1,$F41))</f>
        <v/>
      </c>
      <c r="Q41" s="12">
        <f>IF(OR($N41="",$O41="",$P41=""),"",$O41-$N41-$P41)</f>
        <v/>
      </c>
      <c r="R41" s="12">
        <f>IF($Q41="","",ROUND($Q41/IF($F41="",1,$F41),0))</f>
        <v/>
      </c>
      <c r="S41" s="44">
        <f>IF(OR($Q41="",$O41=""),"",IF($O41=0,"",$Q41/$O41))</f>
        <v/>
      </c>
      <c r="T41" s="44">
        <f>IF(OR($Q41="",$N41=""),"",IF($N41=0,"",$Q41/$N41))</f>
        <v/>
      </c>
      <c r="U41" s="12">
        <f>IF(OR($C41="",$E41="",$G41=""),"",IF($M41&gt;=1,"",ROUND(($N41/IF($F41="",1,$F41)+SUMIF('集計を見る'!$A$34:$A$43,$C41,'集計を見る'!$C$34:$C$43)+IF($I41="",0,$I41)+IF($J41="",0,$J41))/(1-$M41),0)))</f>
        <v/>
      </c>
      <c r="V41" s="12">
        <f>IF(OR($G41="",$U41=""),"",$G41-$U41)</f>
        <v/>
      </c>
      <c r="W41" s="13">
        <f>IF(AND($A41="",$B41="",$C41="",$E41="",$G41=""),"",IF(OR($C41="",$E41="",$G41=""),"入力が足りません",IF(COUNTIF('集計を見る'!$A$34:$A$43,$C41)=0,"販路が一覧にない",IF($Q41&lt;=0,"赤字",IF(AND($S41&gt;=$B$2,$R41&gt;=$B$3),"仕入れる",IF(OR($S41&gt;=$B$2,$R41&gt;=$B$3),"要検討","見送り"))))))</f>
        <v/>
      </c>
      <c r="X41" s="13">
        <f>IF($A41="","",TEXT($A41,"yyyy/mm"))</f>
        <v/>
      </c>
    </row>
    <row r="42" hidden="1" ht="22" customHeight="1">
      <c r="A42" s="57" t="n"/>
      <c r="B42" s="58" t="n"/>
      <c r="C42" s="59" t="n"/>
      <c r="D42" s="59" t="n"/>
      <c r="E42" s="56" t="n"/>
      <c r="F42" s="56" t="n"/>
      <c r="G42" s="56" t="n"/>
      <c r="H42" s="56" t="n"/>
      <c r="I42" s="56" t="n"/>
      <c r="J42" s="56" t="n"/>
      <c r="K42" s="59" t="n"/>
      <c r="L42" s="58" t="n"/>
      <c r="M42" s="45">
        <f>IF($C42="","",SUMIF('集計を見る'!$A$34:$A$43,$C42,'集計を見る'!$B$34:$B$43))</f>
        <v/>
      </c>
      <c r="N42" s="15">
        <f>IF($E42="","",$E42*IF($F42="",1,$F42)+IF($H42="",0,$H42))</f>
        <v/>
      </c>
      <c r="O42" s="15">
        <f>IF($G42="","",$G42*IF($F42="",1,$F42))</f>
        <v/>
      </c>
      <c r="P42" s="15">
        <f>IF(OR($C42="",$G42=""),"",(ROUND($G42*$M42,0)+SUMIF('集計を見る'!$A$34:$A$43,$C42,'集計を見る'!$C$34:$C$43)+IF($I42="",0,$I42)+IF($J42="",0,$J42))*IF($F42="",1,$F42))</f>
        <v/>
      </c>
      <c r="Q42" s="15">
        <f>IF(OR($N42="",$O42="",$P42=""),"",$O42-$N42-$P42)</f>
        <v/>
      </c>
      <c r="R42" s="15">
        <f>IF($Q42="","",ROUND($Q42/IF($F42="",1,$F42),0))</f>
        <v/>
      </c>
      <c r="S42" s="45">
        <f>IF(OR($Q42="",$O42=""),"",IF($O42=0,"",$Q42/$O42))</f>
        <v/>
      </c>
      <c r="T42" s="45">
        <f>IF(OR($Q42="",$N42=""),"",IF($N42=0,"",$Q42/$N42))</f>
        <v/>
      </c>
      <c r="U42" s="15">
        <f>IF(OR($C42="",$E42="",$G42=""),"",IF($M42&gt;=1,"",ROUND(($N42/IF($F42="",1,$F42)+SUMIF('集計を見る'!$A$34:$A$43,$C42,'集計を見る'!$C$34:$C$43)+IF($I42="",0,$I42)+IF($J42="",0,$J42))/(1-$M42),0)))</f>
        <v/>
      </c>
      <c r="V42" s="15">
        <f>IF(OR($G42="",$U42=""),"",$G42-$U42)</f>
        <v/>
      </c>
      <c r="W42" s="16">
        <f>IF(AND($A42="",$B42="",$C42="",$E42="",$G42=""),"",IF(OR($C42="",$E42="",$G42=""),"入力が足りません",IF(COUNTIF('集計を見る'!$A$34:$A$43,$C42)=0,"販路が一覧にない",IF($Q42&lt;=0,"赤字",IF(AND($S42&gt;=$B$2,$R42&gt;=$B$3),"仕入れる",IF(OR($S42&gt;=$B$2,$R42&gt;=$B$3),"要検討","見送り"))))))</f>
        <v/>
      </c>
      <c r="X42" s="16">
        <f>IF($A42="","",TEXT($A42,"yyyy/mm"))</f>
        <v/>
      </c>
    </row>
    <row r="43" hidden="1" ht="22" customHeight="1">
      <c r="A43" s="57" t="n"/>
      <c r="B43" s="58" t="n"/>
      <c r="C43" s="59" t="n"/>
      <c r="D43" s="59" t="n"/>
      <c r="E43" s="56" t="n"/>
      <c r="F43" s="56" t="n"/>
      <c r="G43" s="56" t="n"/>
      <c r="H43" s="56" t="n"/>
      <c r="I43" s="56" t="n"/>
      <c r="J43" s="56" t="n"/>
      <c r="K43" s="59" t="n"/>
      <c r="L43" s="58" t="n"/>
      <c r="M43" s="44">
        <f>IF($C43="","",SUMIF('集計を見る'!$A$34:$A$43,$C43,'集計を見る'!$B$34:$B$43))</f>
        <v/>
      </c>
      <c r="N43" s="12">
        <f>IF($E43="","",$E43*IF($F43="",1,$F43)+IF($H43="",0,$H43))</f>
        <v/>
      </c>
      <c r="O43" s="12">
        <f>IF($G43="","",$G43*IF($F43="",1,$F43))</f>
        <v/>
      </c>
      <c r="P43" s="12">
        <f>IF(OR($C43="",$G43=""),"",(ROUND($G43*$M43,0)+SUMIF('集計を見る'!$A$34:$A$43,$C43,'集計を見る'!$C$34:$C$43)+IF($I43="",0,$I43)+IF($J43="",0,$J43))*IF($F43="",1,$F43))</f>
        <v/>
      </c>
      <c r="Q43" s="12">
        <f>IF(OR($N43="",$O43="",$P43=""),"",$O43-$N43-$P43)</f>
        <v/>
      </c>
      <c r="R43" s="12">
        <f>IF($Q43="","",ROUND($Q43/IF($F43="",1,$F43),0))</f>
        <v/>
      </c>
      <c r="S43" s="44">
        <f>IF(OR($Q43="",$O43=""),"",IF($O43=0,"",$Q43/$O43))</f>
        <v/>
      </c>
      <c r="T43" s="44">
        <f>IF(OR($Q43="",$N43=""),"",IF($N43=0,"",$Q43/$N43))</f>
        <v/>
      </c>
      <c r="U43" s="12">
        <f>IF(OR($C43="",$E43="",$G43=""),"",IF($M43&gt;=1,"",ROUND(($N43/IF($F43="",1,$F43)+SUMIF('集計を見る'!$A$34:$A$43,$C43,'集計を見る'!$C$34:$C$43)+IF($I43="",0,$I43)+IF($J43="",0,$J43))/(1-$M43),0)))</f>
        <v/>
      </c>
      <c r="V43" s="12">
        <f>IF(OR($G43="",$U43=""),"",$G43-$U43)</f>
        <v/>
      </c>
      <c r="W43" s="13">
        <f>IF(AND($A43="",$B43="",$C43="",$E43="",$G43=""),"",IF(OR($C43="",$E43="",$G43=""),"入力が足りません",IF(COUNTIF('集計を見る'!$A$34:$A$43,$C43)=0,"販路が一覧にない",IF($Q43&lt;=0,"赤字",IF(AND($S43&gt;=$B$2,$R43&gt;=$B$3),"仕入れる",IF(OR($S43&gt;=$B$2,$R43&gt;=$B$3),"要検討","見送り"))))))</f>
        <v/>
      </c>
      <c r="X43" s="13">
        <f>IF($A43="","",TEXT($A43,"yyyy/mm"))</f>
        <v/>
      </c>
    </row>
    <row r="44" hidden="1" ht="22" customHeight="1">
      <c r="A44" s="57" t="n"/>
      <c r="B44" s="58" t="n"/>
      <c r="C44" s="59" t="n"/>
      <c r="D44" s="59" t="n"/>
      <c r="E44" s="56" t="n"/>
      <c r="F44" s="56" t="n"/>
      <c r="G44" s="56" t="n"/>
      <c r="H44" s="56" t="n"/>
      <c r="I44" s="56" t="n"/>
      <c r="J44" s="56" t="n"/>
      <c r="K44" s="59" t="n"/>
      <c r="L44" s="58" t="n"/>
      <c r="M44" s="45">
        <f>IF($C44="","",SUMIF('集計を見る'!$A$34:$A$43,$C44,'集計を見る'!$B$34:$B$43))</f>
        <v/>
      </c>
      <c r="N44" s="15">
        <f>IF($E44="","",$E44*IF($F44="",1,$F44)+IF($H44="",0,$H44))</f>
        <v/>
      </c>
      <c r="O44" s="15">
        <f>IF($G44="","",$G44*IF($F44="",1,$F44))</f>
        <v/>
      </c>
      <c r="P44" s="15">
        <f>IF(OR($C44="",$G44=""),"",(ROUND($G44*$M44,0)+SUMIF('集計を見る'!$A$34:$A$43,$C44,'集計を見る'!$C$34:$C$43)+IF($I44="",0,$I44)+IF($J44="",0,$J44))*IF($F44="",1,$F44))</f>
        <v/>
      </c>
      <c r="Q44" s="15">
        <f>IF(OR($N44="",$O44="",$P44=""),"",$O44-$N44-$P44)</f>
        <v/>
      </c>
      <c r="R44" s="15">
        <f>IF($Q44="","",ROUND($Q44/IF($F44="",1,$F44),0))</f>
        <v/>
      </c>
      <c r="S44" s="45">
        <f>IF(OR($Q44="",$O44=""),"",IF($O44=0,"",$Q44/$O44))</f>
        <v/>
      </c>
      <c r="T44" s="45">
        <f>IF(OR($Q44="",$N44=""),"",IF($N44=0,"",$Q44/$N44))</f>
        <v/>
      </c>
      <c r="U44" s="15">
        <f>IF(OR($C44="",$E44="",$G44=""),"",IF($M44&gt;=1,"",ROUND(($N44/IF($F44="",1,$F44)+SUMIF('集計を見る'!$A$34:$A$43,$C44,'集計を見る'!$C$34:$C$43)+IF($I44="",0,$I44)+IF($J44="",0,$J44))/(1-$M44),0)))</f>
        <v/>
      </c>
      <c r="V44" s="15">
        <f>IF(OR($G44="",$U44=""),"",$G44-$U44)</f>
        <v/>
      </c>
      <c r="W44" s="16">
        <f>IF(AND($A44="",$B44="",$C44="",$E44="",$G44=""),"",IF(OR($C44="",$E44="",$G44=""),"入力が足りません",IF(COUNTIF('集計を見る'!$A$34:$A$43,$C44)=0,"販路が一覧にない",IF($Q44&lt;=0,"赤字",IF(AND($S44&gt;=$B$2,$R44&gt;=$B$3),"仕入れる",IF(OR($S44&gt;=$B$2,$R44&gt;=$B$3),"要検討","見送り"))))))</f>
        <v/>
      </c>
      <c r="X44" s="16">
        <f>IF($A44="","",TEXT($A44,"yyyy/mm"))</f>
        <v/>
      </c>
    </row>
    <row r="45" hidden="1" ht="22" customHeight="1">
      <c r="A45" s="57" t="n"/>
      <c r="B45" s="58" t="n"/>
      <c r="C45" s="59" t="n"/>
      <c r="D45" s="59" t="n"/>
      <c r="E45" s="56" t="n"/>
      <c r="F45" s="56" t="n"/>
      <c r="G45" s="56" t="n"/>
      <c r="H45" s="56" t="n"/>
      <c r="I45" s="56" t="n"/>
      <c r="J45" s="56" t="n"/>
      <c r="K45" s="59" t="n"/>
      <c r="L45" s="58" t="n"/>
      <c r="M45" s="44">
        <f>IF($C45="","",SUMIF('集計を見る'!$A$34:$A$43,$C45,'集計を見る'!$B$34:$B$43))</f>
        <v/>
      </c>
      <c r="N45" s="12">
        <f>IF($E45="","",$E45*IF($F45="",1,$F45)+IF($H45="",0,$H45))</f>
        <v/>
      </c>
      <c r="O45" s="12">
        <f>IF($G45="","",$G45*IF($F45="",1,$F45))</f>
        <v/>
      </c>
      <c r="P45" s="12">
        <f>IF(OR($C45="",$G45=""),"",(ROUND($G45*$M45,0)+SUMIF('集計を見る'!$A$34:$A$43,$C45,'集計を見る'!$C$34:$C$43)+IF($I45="",0,$I45)+IF($J45="",0,$J45))*IF($F45="",1,$F45))</f>
        <v/>
      </c>
      <c r="Q45" s="12">
        <f>IF(OR($N45="",$O45="",$P45=""),"",$O45-$N45-$P45)</f>
        <v/>
      </c>
      <c r="R45" s="12">
        <f>IF($Q45="","",ROUND($Q45/IF($F45="",1,$F45),0))</f>
        <v/>
      </c>
      <c r="S45" s="44">
        <f>IF(OR($Q45="",$O45=""),"",IF($O45=0,"",$Q45/$O45))</f>
        <v/>
      </c>
      <c r="T45" s="44">
        <f>IF(OR($Q45="",$N45=""),"",IF($N45=0,"",$Q45/$N45))</f>
        <v/>
      </c>
      <c r="U45" s="12">
        <f>IF(OR($C45="",$E45="",$G45=""),"",IF($M45&gt;=1,"",ROUND(($N45/IF($F45="",1,$F45)+SUMIF('集計を見る'!$A$34:$A$43,$C45,'集計を見る'!$C$34:$C$43)+IF($I45="",0,$I45)+IF($J45="",0,$J45))/(1-$M45),0)))</f>
        <v/>
      </c>
      <c r="V45" s="12">
        <f>IF(OR($G45="",$U45=""),"",$G45-$U45)</f>
        <v/>
      </c>
      <c r="W45" s="13">
        <f>IF(AND($A45="",$B45="",$C45="",$E45="",$G45=""),"",IF(OR($C45="",$E45="",$G45=""),"入力が足りません",IF(COUNTIF('集計を見る'!$A$34:$A$43,$C45)=0,"販路が一覧にない",IF($Q45&lt;=0,"赤字",IF(AND($S45&gt;=$B$2,$R45&gt;=$B$3),"仕入れる",IF(OR($S45&gt;=$B$2,$R45&gt;=$B$3),"要検討","見送り"))))))</f>
        <v/>
      </c>
      <c r="X45" s="13">
        <f>IF($A45="","",TEXT($A45,"yyyy/mm"))</f>
        <v/>
      </c>
    </row>
    <row r="46" hidden="1" ht="22" customHeight="1">
      <c r="A46" s="57" t="n"/>
      <c r="B46" s="58" t="n"/>
      <c r="C46" s="59" t="n"/>
      <c r="D46" s="59" t="n"/>
      <c r="E46" s="56" t="n"/>
      <c r="F46" s="56" t="n"/>
      <c r="G46" s="56" t="n"/>
      <c r="H46" s="56" t="n"/>
      <c r="I46" s="56" t="n"/>
      <c r="J46" s="56" t="n"/>
      <c r="K46" s="59" t="n"/>
      <c r="L46" s="58" t="n"/>
      <c r="M46" s="45">
        <f>IF($C46="","",SUMIF('集計を見る'!$A$34:$A$43,$C46,'集計を見る'!$B$34:$B$43))</f>
        <v/>
      </c>
      <c r="N46" s="15">
        <f>IF($E46="","",$E46*IF($F46="",1,$F46)+IF($H46="",0,$H46))</f>
        <v/>
      </c>
      <c r="O46" s="15">
        <f>IF($G46="","",$G46*IF($F46="",1,$F46))</f>
        <v/>
      </c>
      <c r="P46" s="15">
        <f>IF(OR($C46="",$G46=""),"",(ROUND($G46*$M46,0)+SUMIF('集計を見る'!$A$34:$A$43,$C46,'集計を見る'!$C$34:$C$43)+IF($I46="",0,$I46)+IF($J46="",0,$J46))*IF($F46="",1,$F46))</f>
        <v/>
      </c>
      <c r="Q46" s="15">
        <f>IF(OR($N46="",$O46="",$P46=""),"",$O46-$N46-$P46)</f>
        <v/>
      </c>
      <c r="R46" s="15">
        <f>IF($Q46="","",ROUND($Q46/IF($F46="",1,$F46),0))</f>
        <v/>
      </c>
      <c r="S46" s="45">
        <f>IF(OR($Q46="",$O46=""),"",IF($O46=0,"",$Q46/$O46))</f>
        <v/>
      </c>
      <c r="T46" s="45">
        <f>IF(OR($Q46="",$N46=""),"",IF($N46=0,"",$Q46/$N46))</f>
        <v/>
      </c>
      <c r="U46" s="15">
        <f>IF(OR($C46="",$E46="",$G46=""),"",IF($M46&gt;=1,"",ROUND(($N46/IF($F46="",1,$F46)+SUMIF('集計を見る'!$A$34:$A$43,$C46,'集計を見る'!$C$34:$C$43)+IF($I46="",0,$I46)+IF($J46="",0,$J46))/(1-$M46),0)))</f>
        <v/>
      </c>
      <c r="V46" s="15">
        <f>IF(OR($G46="",$U46=""),"",$G46-$U46)</f>
        <v/>
      </c>
      <c r="W46" s="16">
        <f>IF(AND($A46="",$B46="",$C46="",$E46="",$G46=""),"",IF(OR($C46="",$E46="",$G46=""),"入力が足りません",IF(COUNTIF('集計を見る'!$A$34:$A$43,$C46)=0,"販路が一覧にない",IF($Q46&lt;=0,"赤字",IF(AND($S46&gt;=$B$2,$R46&gt;=$B$3),"仕入れる",IF(OR($S46&gt;=$B$2,$R46&gt;=$B$3),"要検討","見送り"))))))</f>
        <v/>
      </c>
      <c r="X46" s="16">
        <f>IF($A46="","",TEXT($A46,"yyyy/mm"))</f>
        <v/>
      </c>
    </row>
    <row r="47" hidden="1" ht="22" customHeight="1">
      <c r="A47" s="57" t="n"/>
      <c r="B47" s="58" t="n"/>
      <c r="C47" s="59" t="n"/>
      <c r="D47" s="59" t="n"/>
      <c r="E47" s="56" t="n"/>
      <c r="F47" s="56" t="n"/>
      <c r="G47" s="56" t="n"/>
      <c r="H47" s="56" t="n"/>
      <c r="I47" s="56" t="n"/>
      <c r="J47" s="56" t="n"/>
      <c r="K47" s="59" t="n"/>
      <c r="L47" s="58" t="n"/>
      <c r="M47" s="44">
        <f>IF($C47="","",SUMIF('集計を見る'!$A$34:$A$43,$C47,'集計を見る'!$B$34:$B$43))</f>
        <v/>
      </c>
      <c r="N47" s="12">
        <f>IF($E47="","",$E47*IF($F47="",1,$F47)+IF($H47="",0,$H47))</f>
        <v/>
      </c>
      <c r="O47" s="12">
        <f>IF($G47="","",$G47*IF($F47="",1,$F47))</f>
        <v/>
      </c>
      <c r="P47" s="12">
        <f>IF(OR($C47="",$G47=""),"",(ROUND($G47*$M47,0)+SUMIF('集計を見る'!$A$34:$A$43,$C47,'集計を見る'!$C$34:$C$43)+IF($I47="",0,$I47)+IF($J47="",0,$J47))*IF($F47="",1,$F47))</f>
        <v/>
      </c>
      <c r="Q47" s="12">
        <f>IF(OR($N47="",$O47="",$P47=""),"",$O47-$N47-$P47)</f>
        <v/>
      </c>
      <c r="R47" s="12">
        <f>IF($Q47="","",ROUND($Q47/IF($F47="",1,$F47),0))</f>
        <v/>
      </c>
      <c r="S47" s="44">
        <f>IF(OR($Q47="",$O47=""),"",IF($O47=0,"",$Q47/$O47))</f>
        <v/>
      </c>
      <c r="T47" s="44">
        <f>IF(OR($Q47="",$N47=""),"",IF($N47=0,"",$Q47/$N47))</f>
        <v/>
      </c>
      <c r="U47" s="12">
        <f>IF(OR($C47="",$E47="",$G47=""),"",IF($M47&gt;=1,"",ROUND(($N47/IF($F47="",1,$F47)+SUMIF('集計を見る'!$A$34:$A$43,$C47,'集計を見る'!$C$34:$C$43)+IF($I47="",0,$I47)+IF($J47="",0,$J47))/(1-$M47),0)))</f>
        <v/>
      </c>
      <c r="V47" s="12">
        <f>IF(OR($G47="",$U47=""),"",$G47-$U47)</f>
        <v/>
      </c>
      <c r="W47" s="13">
        <f>IF(AND($A47="",$B47="",$C47="",$E47="",$G47=""),"",IF(OR($C47="",$E47="",$G47=""),"入力が足りません",IF(COUNTIF('集計を見る'!$A$34:$A$43,$C47)=0,"販路が一覧にない",IF($Q47&lt;=0,"赤字",IF(AND($S47&gt;=$B$2,$R47&gt;=$B$3),"仕入れる",IF(OR($S47&gt;=$B$2,$R47&gt;=$B$3),"要検討","見送り"))))))</f>
        <v/>
      </c>
      <c r="X47" s="13">
        <f>IF($A47="","",TEXT($A47,"yyyy/mm"))</f>
        <v/>
      </c>
    </row>
    <row r="48" hidden="1" ht="22" customHeight="1">
      <c r="A48" s="57" t="n"/>
      <c r="B48" s="58" t="n"/>
      <c r="C48" s="59" t="n"/>
      <c r="D48" s="59" t="n"/>
      <c r="E48" s="56" t="n"/>
      <c r="F48" s="56" t="n"/>
      <c r="G48" s="56" t="n"/>
      <c r="H48" s="56" t="n"/>
      <c r="I48" s="56" t="n"/>
      <c r="J48" s="56" t="n"/>
      <c r="K48" s="59" t="n"/>
      <c r="L48" s="58" t="n"/>
      <c r="M48" s="45">
        <f>IF($C48="","",SUMIF('集計を見る'!$A$34:$A$43,$C48,'集計を見る'!$B$34:$B$43))</f>
        <v/>
      </c>
      <c r="N48" s="15">
        <f>IF($E48="","",$E48*IF($F48="",1,$F48)+IF($H48="",0,$H48))</f>
        <v/>
      </c>
      <c r="O48" s="15">
        <f>IF($G48="","",$G48*IF($F48="",1,$F48))</f>
        <v/>
      </c>
      <c r="P48" s="15">
        <f>IF(OR($C48="",$G48=""),"",(ROUND($G48*$M48,0)+SUMIF('集計を見る'!$A$34:$A$43,$C48,'集計を見る'!$C$34:$C$43)+IF($I48="",0,$I48)+IF($J48="",0,$J48))*IF($F48="",1,$F48))</f>
        <v/>
      </c>
      <c r="Q48" s="15">
        <f>IF(OR($N48="",$O48="",$P48=""),"",$O48-$N48-$P48)</f>
        <v/>
      </c>
      <c r="R48" s="15">
        <f>IF($Q48="","",ROUND($Q48/IF($F48="",1,$F48),0))</f>
        <v/>
      </c>
      <c r="S48" s="45">
        <f>IF(OR($Q48="",$O48=""),"",IF($O48=0,"",$Q48/$O48))</f>
        <v/>
      </c>
      <c r="T48" s="45">
        <f>IF(OR($Q48="",$N48=""),"",IF($N48=0,"",$Q48/$N48))</f>
        <v/>
      </c>
      <c r="U48" s="15">
        <f>IF(OR($C48="",$E48="",$G48=""),"",IF($M48&gt;=1,"",ROUND(($N48/IF($F48="",1,$F48)+SUMIF('集計を見る'!$A$34:$A$43,$C48,'集計を見る'!$C$34:$C$43)+IF($I48="",0,$I48)+IF($J48="",0,$J48))/(1-$M48),0)))</f>
        <v/>
      </c>
      <c r="V48" s="15">
        <f>IF(OR($G48="",$U48=""),"",$G48-$U48)</f>
        <v/>
      </c>
      <c r="W48" s="16">
        <f>IF(AND($A48="",$B48="",$C48="",$E48="",$G48=""),"",IF(OR($C48="",$E48="",$G48=""),"入力が足りません",IF(COUNTIF('集計を見る'!$A$34:$A$43,$C48)=0,"販路が一覧にない",IF($Q48&lt;=0,"赤字",IF(AND($S48&gt;=$B$2,$R48&gt;=$B$3),"仕入れる",IF(OR($S48&gt;=$B$2,$R48&gt;=$B$3),"要検討","見送り"))))))</f>
        <v/>
      </c>
      <c r="X48" s="16">
        <f>IF($A48="","",TEXT($A48,"yyyy/mm"))</f>
        <v/>
      </c>
    </row>
    <row r="49" hidden="1" ht="22" customHeight="1">
      <c r="A49" s="57" t="n"/>
      <c r="B49" s="58" t="n"/>
      <c r="C49" s="59" t="n"/>
      <c r="D49" s="59" t="n"/>
      <c r="E49" s="56" t="n"/>
      <c r="F49" s="56" t="n"/>
      <c r="G49" s="56" t="n"/>
      <c r="H49" s="56" t="n"/>
      <c r="I49" s="56" t="n"/>
      <c r="J49" s="56" t="n"/>
      <c r="K49" s="59" t="n"/>
      <c r="L49" s="58" t="n"/>
      <c r="M49" s="44">
        <f>IF($C49="","",SUMIF('集計を見る'!$A$34:$A$43,$C49,'集計を見る'!$B$34:$B$43))</f>
        <v/>
      </c>
      <c r="N49" s="12">
        <f>IF($E49="","",$E49*IF($F49="",1,$F49)+IF($H49="",0,$H49))</f>
        <v/>
      </c>
      <c r="O49" s="12">
        <f>IF($G49="","",$G49*IF($F49="",1,$F49))</f>
        <v/>
      </c>
      <c r="P49" s="12">
        <f>IF(OR($C49="",$G49=""),"",(ROUND($G49*$M49,0)+SUMIF('集計を見る'!$A$34:$A$43,$C49,'集計を見る'!$C$34:$C$43)+IF($I49="",0,$I49)+IF($J49="",0,$J49))*IF($F49="",1,$F49))</f>
        <v/>
      </c>
      <c r="Q49" s="12">
        <f>IF(OR($N49="",$O49="",$P49=""),"",$O49-$N49-$P49)</f>
        <v/>
      </c>
      <c r="R49" s="12">
        <f>IF($Q49="","",ROUND($Q49/IF($F49="",1,$F49),0))</f>
        <v/>
      </c>
      <c r="S49" s="44">
        <f>IF(OR($Q49="",$O49=""),"",IF($O49=0,"",$Q49/$O49))</f>
        <v/>
      </c>
      <c r="T49" s="44">
        <f>IF(OR($Q49="",$N49=""),"",IF($N49=0,"",$Q49/$N49))</f>
        <v/>
      </c>
      <c r="U49" s="12">
        <f>IF(OR($C49="",$E49="",$G49=""),"",IF($M49&gt;=1,"",ROUND(($N49/IF($F49="",1,$F49)+SUMIF('集計を見る'!$A$34:$A$43,$C49,'集計を見る'!$C$34:$C$43)+IF($I49="",0,$I49)+IF($J49="",0,$J49))/(1-$M49),0)))</f>
        <v/>
      </c>
      <c r="V49" s="12">
        <f>IF(OR($G49="",$U49=""),"",$G49-$U49)</f>
        <v/>
      </c>
      <c r="W49" s="13">
        <f>IF(AND($A49="",$B49="",$C49="",$E49="",$G49=""),"",IF(OR($C49="",$E49="",$G49=""),"入力が足りません",IF(COUNTIF('集計を見る'!$A$34:$A$43,$C49)=0,"販路が一覧にない",IF($Q49&lt;=0,"赤字",IF(AND($S49&gt;=$B$2,$R49&gt;=$B$3),"仕入れる",IF(OR($S49&gt;=$B$2,$R49&gt;=$B$3),"要検討","見送り"))))))</f>
        <v/>
      </c>
      <c r="X49" s="13">
        <f>IF($A49="","",TEXT($A49,"yyyy/mm"))</f>
        <v/>
      </c>
    </row>
    <row r="50" hidden="1" ht="22" customHeight="1">
      <c r="A50" s="57" t="n"/>
      <c r="B50" s="58" t="n"/>
      <c r="C50" s="59" t="n"/>
      <c r="D50" s="59" t="n"/>
      <c r="E50" s="56" t="n"/>
      <c r="F50" s="56" t="n"/>
      <c r="G50" s="56" t="n"/>
      <c r="H50" s="56" t="n"/>
      <c r="I50" s="56" t="n"/>
      <c r="J50" s="56" t="n"/>
      <c r="K50" s="59" t="n"/>
      <c r="L50" s="58" t="n"/>
      <c r="M50" s="45">
        <f>IF($C50="","",SUMIF('集計を見る'!$A$34:$A$43,$C50,'集計を見る'!$B$34:$B$43))</f>
        <v/>
      </c>
      <c r="N50" s="15">
        <f>IF($E50="","",$E50*IF($F50="",1,$F50)+IF($H50="",0,$H50))</f>
        <v/>
      </c>
      <c r="O50" s="15">
        <f>IF($G50="","",$G50*IF($F50="",1,$F50))</f>
        <v/>
      </c>
      <c r="P50" s="15">
        <f>IF(OR($C50="",$G50=""),"",(ROUND($G50*$M50,0)+SUMIF('集計を見る'!$A$34:$A$43,$C50,'集計を見る'!$C$34:$C$43)+IF($I50="",0,$I50)+IF($J50="",0,$J50))*IF($F50="",1,$F50))</f>
        <v/>
      </c>
      <c r="Q50" s="15">
        <f>IF(OR($N50="",$O50="",$P50=""),"",$O50-$N50-$P50)</f>
        <v/>
      </c>
      <c r="R50" s="15">
        <f>IF($Q50="","",ROUND($Q50/IF($F50="",1,$F50),0))</f>
        <v/>
      </c>
      <c r="S50" s="45">
        <f>IF(OR($Q50="",$O50=""),"",IF($O50=0,"",$Q50/$O50))</f>
        <v/>
      </c>
      <c r="T50" s="45">
        <f>IF(OR($Q50="",$N50=""),"",IF($N50=0,"",$Q50/$N50))</f>
        <v/>
      </c>
      <c r="U50" s="15">
        <f>IF(OR($C50="",$E50="",$G50=""),"",IF($M50&gt;=1,"",ROUND(($N50/IF($F50="",1,$F50)+SUMIF('集計を見る'!$A$34:$A$43,$C50,'集計を見る'!$C$34:$C$43)+IF($I50="",0,$I50)+IF($J50="",0,$J50))/(1-$M50),0)))</f>
        <v/>
      </c>
      <c r="V50" s="15">
        <f>IF(OR($G50="",$U50=""),"",$G50-$U50)</f>
        <v/>
      </c>
      <c r="W50" s="16">
        <f>IF(AND($A50="",$B50="",$C50="",$E50="",$G50=""),"",IF(OR($C50="",$E50="",$G50=""),"入力が足りません",IF(COUNTIF('集計を見る'!$A$34:$A$43,$C50)=0,"販路が一覧にない",IF($Q50&lt;=0,"赤字",IF(AND($S50&gt;=$B$2,$R50&gt;=$B$3),"仕入れる",IF(OR($S50&gt;=$B$2,$R50&gt;=$B$3),"要検討","見送り"))))))</f>
        <v/>
      </c>
      <c r="X50" s="16">
        <f>IF($A50="","",TEXT($A50,"yyyy/mm"))</f>
        <v/>
      </c>
    </row>
    <row r="51" hidden="1" ht="22" customHeight="1">
      <c r="A51" s="57" t="n"/>
      <c r="B51" s="58" t="n"/>
      <c r="C51" s="59" t="n"/>
      <c r="D51" s="59" t="n"/>
      <c r="E51" s="56" t="n"/>
      <c r="F51" s="56" t="n"/>
      <c r="G51" s="56" t="n"/>
      <c r="H51" s="56" t="n"/>
      <c r="I51" s="56" t="n"/>
      <c r="J51" s="56" t="n"/>
      <c r="K51" s="59" t="n"/>
      <c r="L51" s="58" t="n"/>
      <c r="M51" s="44">
        <f>IF($C51="","",SUMIF('集計を見る'!$A$34:$A$43,$C51,'集計を見る'!$B$34:$B$43))</f>
        <v/>
      </c>
      <c r="N51" s="12">
        <f>IF($E51="","",$E51*IF($F51="",1,$F51)+IF($H51="",0,$H51))</f>
        <v/>
      </c>
      <c r="O51" s="12">
        <f>IF($G51="","",$G51*IF($F51="",1,$F51))</f>
        <v/>
      </c>
      <c r="P51" s="12">
        <f>IF(OR($C51="",$G51=""),"",(ROUND($G51*$M51,0)+SUMIF('集計を見る'!$A$34:$A$43,$C51,'集計を見る'!$C$34:$C$43)+IF($I51="",0,$I51)+IF($J51="",0,$J51))*IF($F51="",1,$F51))</f>
        <v/>
      </c>
      <c r="Q51" s="12">
        <f>IF(OR($N51="",$O51="",$P51=""),"",$O51-$N51-$P51)</f>
        <v/>
      </c>
      <c r="R51" s="12">
        <f>IF($Q51="","",ROUND($Q51/IF($F51="",1,$F51),0))</f>
        <v/>
      </c>
      <c r="S51" s="44">
        <f>IF(OR($Q51="",$O51=""),"",IF($O51=0,"",$Q51/$O51))</f>
        <v/>
      </c>
      <c r="T51" s="44">
        <f>IF(OR($Q51="",$N51=""),"",IF($N51=0,"",$Q51/$N51))</f>
        <v/>
      </c>
      <c r="U51" s="12">
        <f>IF(OR($C51="",$E51="",$G51=""),"",IF($M51&gt;=1,"",ROUND(($N51/IF($F51="",1,$F51)+SUMIF('集計を見る'!$A$34:$A$43,$C51,'集計を見る'!$C$34:$C$43)+IF($I51="",0,$I51)+IF($J51="",0,$J51))/(1-$M51),0)))</f>
        <v/>
      </c>
      <c r="V51" s="12">
        <f>IF(OR($G51="",$U51=""),"",$G51-$U51)</f>
        <v/>
      </c>
      <c r="W51" s="13">
        <f>IF(AND($A51="",$B51="",$C51="",$E51="",$G51=""),"",IF(OR($C51="",$E51="",$G51=""),"入力が足りません",IF(COUNTIF('集計を見る'!$A$34:$A$43,$C51)=0,"販路が一覧にない",IF($Q51&lt;=0,"赤字",IF(AND($S51&gt;=$B$2,$R51&gt;=$B$3),"仕入れる",IF(OR($S51&gt;=$B$2,$R51&gt;=$B$3),"要検討","見送り"))))))</f>
        <v/>
      </c>
      <c r="X51" s="13">
        <f>IF($A51="","",TEXT($A51,"yyyy/mm"))</f>
        <v/>
      </c>
    </row>
    <row r="52" hidden="1" ht="22" customHeight="1">
      <c r="A52" s="57" t="n"/>
      <c r="B52" s="58" t="n"/>
      <c r="C52" s="59" t="n"/>
      <c r="D52" s="59" t="n"/>
      <c r="E52" s="56" t="n"/>
      <c r="F52" s="56" t="n"/>
      <c r="G52" s="56" t="n"/>
      <c r="H52" s="56" t="n"/>
      <c r="I52" s="56" t="n"/>
      <c r="J52" s="56" t="n"/>
      <c r="K52" s="59" t="n"/>
      <c r="L52" s="58" t="n"/>
      <c r="M52" s="45">
        <f>IF($C52="","",SUMIF('集計を見る'!$A$34:$A$43,$C52,'集計を見る'!$B$34:$B$43))</f>
        <v/>
      </c>
      <c r="N52" s="15">
        <f>IF($E52="","",$E52*IF($F52="",1,$F52)+IF($H52="",0,$H52))</f>
        <v/>
      </c>
      <c r="O52" s="15">
        <f>IF($G52="","",$G52*IF($F52="",1,$F52))</f>
        <v/>
      </c>
      <c r="P52" s="15">
        <f>IF(OR($C52="",$G52=""),"",(ROUND($G52*$M52,0)+SUMIF('集計を見る'!$A$34:$A$43,$C52,'集計を見る'!$C$34:$C$43)+IF($I52="",0,$I52)+IF($J52="",0,$J52))*IF($F52="",1,$F52))</f>
        <v/>
      </c>
      <c r="Q52" s="15">
        <f>IF(OR($N52="",$O52="",$P52=""),"",$O52-$N52-$P52)</f>
        <v/>
      </c>
      <c r="R52" s="15">
        <f>IF($Q52="","",ROUND($Q52/IF($F52="",1,$F52),0))</f>
        <v/>
      </c>
      <c r="S52" s="45">
        <f>IF(OR($Q52="",$O52=""),"",IF($O52=0,"",$Q52/$O52))</f>
        <v/>
      </c>
      <c r="T52" s="45">
        <f>IF(OR($Q52="",$N52=""),"",IF($N52=0,"",$Q52/$N52))</f>
        <v/>
      </c>
      <c r="U52" s="15">
        <f>IF(OR($C52="",$E52="",$G52=""),"",IF($M52&gt;=1,"",ROUND(($N52/IF($F52="",1,$F52)+SUMIF('集計を見る'!$A$34:$A$43,$C52,'集計を見る'!$C$34:$C$43)+IF($I52="",0,$I52)+IF($J52="",0,$J52))/(1-$M52),0)))</f>
        <v/>
      </c>
      <c r="V52" s="15">
        <f>IF(OR($G52="",$U52=""),"",$G52-$U52)</f>
        <v/>
      </c>
      <c r="W52" s="16">
        <f>IF(AND($A52="",$B52="",$C52="",$E52="",$G52=""),"",IF(OR($C52="",$E52="",$G52=""),"入力が足りません",IF(COUNTIF('集計を見る'!$A$34:$A$43,$C52)=0,"販路が一覧にない",IF($Q52&lt;=0,"赤字",IF(AND($S52&gt;=$B$2,$R52&gt;=$B$3),"仕入れる",IF(OR($S52&gt;=$B$2,$R52&gt;=$B$3),"要検討","見送り"))))))</f>
        <v/>
      </c>
      <c r="X52" s="16">
        <f>IF($A52="","",TEXT($A52,"yyyy/mm"))</f>
        <v/>
      </c>
    </row>
    <row r="53" hidden="1" ht="22" customHeight="1">
      <c r="A53" s="57" t="n"/>
      <c r="B53" s="58" t="n"/>
      <c r="C53" s="59" t="n"/>
      <c r="D53" s="59" t="n"/>
      <c r="E53" s="56" t="n"/>
      <c r="F53" s="56" t="n"/>
      <c r="G53" s="56" t="n"/>
      <c r="H53" s="56" t="n"/>
      <c r="I53" s="56" t="n"/>
      <c r="J53" s="56" t="n"/>
      <c r="K53" s="59" t="n"/>
      <c r="L53" s="58" t="n"/>
      <c r="M53" s="44">
        <f>IF($C53="","",SUMIF('集計を見る'!$A$34:$A$43,$C53,'集計を見る'!$B$34:$B$43))</f>
        <v/>
      </c>
      <c r="N53" s="12">
        <f>IF($E53="","",$E53*IF($F53="",1,$F53)+IF($H53="",0,$H53))</f>
        <v/>
      </c>
      <c r="O53" s="12">
        <f>IF($G53="","",$G53*IF($F53="",1,$F53))</f>
        <v/>
      </c>
      <c r="P53" s="12">
        <f>IF(OR($C53="",$G53=""),"",(ROUND($G53*$M53,0)+SUMIF('集計を見る'!$A$34:$A$43,$C53,'集計を見る'!$C$34:$C$43)+IF($I53="",0,$I53)+IF($J53="",0,$J53))*IF($F53="",1,$F53))</f>
        <v/>
      </c>
      <c r="Q53" s="12">
        <f>IF(OR($N53="",$O53="",$P53=""),"",$O53-$N53-$P53)</f>
        <v/>
      </c>
      <c r="R53" s="12">
        <f>IF($Q53="","",ROUND($Q53/IF($F53="",1,$F53),0))</f>
        <v/>
      </c>
      <c r="S53" s="44">
        <f>IF(OR($Q53="",$O53=""),"",IF($O53=0,"",$Q53/$O53))</f>
        <v/>
      </c>
      <c r="T53" s="44">
        <f>IF(OR($Q53="",$N53=""),"",IF($N53=0,"",$Q53/$N53))</f>
        <v/>
      </c>
      <c r="U53" s="12">
        <f>IF(OR($C53="",$E53="",$G53=""),"",IF($M53&gt;=1,"",ROUND(($N53/IF($F53="",1,$F53)+SUMIF('集計を見る'!$A$34:$A$43,$C53,'集計を見る'!$C$34:$C$43)+IF($I53="",0,$I53)+IF($J53="",0,$J53))/(1-$M53),0)))</f>
        <v/>
      </c>
      <c r="V53" s="12">
        <f>IF(OR($G53="",$U53=""),"",$G53-$U53)</f>
        <v/>
      </c>
      <c r="W53" s="13">
        <f>IF(AND($A53="",$B53="",$C53="",$E53="",$G53=""),"",IF(OR($C53="",$E53="",$G53=""),"入力が足りません",IF(COUNTIF('集計を見る'!$A$34:$A$43,$C53)=0,"販路が一覧にない",IF($Q53&lt;=0,"赤字",IF(AND($S53&gt;=$B$2,$R53&gt;=$B$3),"仕入れる",IF(OR($S53&gt;=$B$2,$R53&gt;=$B$3),"要検討","見送り"))))))</f>
        <v/>
      </c>
      <c r="X53" s="13">
        <f>IF($A53="","",TEXT($A53,"yyyy/mm"))</f>
        <v/>
      </c>
    </row>
    <row r="54" hidden="1" ht="22" customHeight="1">
      <c r="A54" s="57" t="n"/>
      <c r="B54" s="58" t="n"/>
      <c r="C54" s="59" t="n"/>
      <c r="D54" s="59" t="n"/>
      <c r="E54" s="56" t="n"/>
      <c r="F54" s="56" t="n"/>
      <c r="G54" s="56" t="n"/>
      <c r="H54" s="56" t="n"/>
      <c r="I54" s="56" t="n"/>
      <c r="J54" s="56" t="n"/>
      <c r="K54" s="59" t="n"/>
      <c r="L54" s="58" t="n"/>
      <c r="M54" s="45">
        <f>IF($C54="","",SUMIF('集計を見る'!$A$34:$A$43,$C54,'集計を見る'!$B$34:$B$43))</f>
        <v/>
      </c>
      <c r="N54" s="15">
        <f>IF($E54="","",$E54*IF($F54="",1,$F54)+IF($H54="",0,$H54))</f>
        <v/>
      </c>
      <c r="O54" s="15">
        <f>IF($G54="","",$G54*IF($F54="",1,$F54))</f>
        <v/>
      </c>
      <c r="P54" s="15">
        <f>IF(OR($C54="",$G54=""),"",(ROUND($G54*$M54,0)+SUMIF('集計を見る'!$A$34:$A$43,$C54,'集計を見る'!$C$34:$C$43)+IF($I54="",0,$I54)+IF($J54="",0,$J54))*IF($F54="",1,$F54))</f>
        <v/>
      </c>
      <c r="Q54" s="15">
        <f>IF(OR($N54="",$O54="",$P54=""),"",$O54-$N54-$P54)</f>
        <v/>
      </c>
      <c r="R54" s="15">
        <f>IF($Q54="","",ROUND($Q54/IF($F54="",1,$F54),0))</f>
        <v/>
      </c>
      <c r="S54" s="45">
        <f>IF(OR($Q54="",$O54=""),"",IF($O54=0,"",$Q54/$O54))</f>
        <v/>
      </c>
      <c r="T54" s="45">
        <f>IF(OR($Q54="",$N54=""),"",IF($N54=0,"",$Q54/$N54))</f>
        <v/>
      </c>
      <c r="U54" s="15">
        <f>IF(OR($C54="",$E54="",$G54=""),"",IF($M54&gt;=1,"",ROUND(($N54/IF($F54="",1,$F54)+SUMIF('集計を見る'!$A$34:$A$43,$C54,'集計を見る'!$C$34:$C$43)+IF($I54="",0,$I54)+IF($J54="",0,$J54))/(1-$M54),0)))</f>
        <v/>
      </c>
      <c r="V54" s="15">
        <f>IF(OR($G54="",$U54=""),"",$G54-$U54)</f>
        <v/>
      </c>
      <c r="W54" s="16">
        <f>IF(AND($A54="",$B54="",$C54="",$E54="",$G54=""),"",IF(OR($C54="",$E54="",$G54=""),"入力が足りません",IF(COUNTIF('集計を見る'!$A$34:$A$43,$C54)=0,"販路が一覧にない",IF($Q54&lt;=0,"赤字",IF(AND($S54&gt;=$B$2,$R54&gt;=$B$3),"仕入れる",IF(OR($S54&gt;=$B$2,$R54&gt;=$B$3),"要検討","見送り"))))))</f>
        <v/>
      </c>
      <c r="X54" s="16">
        <f>IF($A54="","",TEXT($A54,"yyyy/mm"))</f>
        <v/>
      </c>
    </row>
    <row r="55" hidden="1" ht="22" customHeight="1">
      <c r="A55" s="57" t="n"/>
      <c r="B55" s="58" t="n"/>
      <c r="C55" s="59" t="n"/>
      <c r="D55" s="59" t="n"/>
      <c r="E55" s="56" t="n"/>
      <c r="F55" s="56" t="n"/>
      <c r="G55" s="56" t="n"/>
      <c r="H55" s="56" t="n"/>
      <c r="I55" s="56" t="n"/>
      <c r="J55" s="56" t="n"/>
      <c r="K55" s="59" t="n"/>
      <c r="L55" s="58" t="n"/>
      <c r="M55" s="44">
        <f>IF($C55="","",SUMIF('集計を見る'!$A$34:$A$43,$C55,'集計を見る'!$B$34:$B$43))</f>
        <v/>
      </c>
      <c r="N55" s="12">
        <f>IF($E55="","",$E55*IF($F55="",1,$F55)+IF($H55="",0,$H55))</f>
        <v/>
      </c>
      <c r="O55" s="12">
        <f>IF($G55="","",$G55*IF($F55="",1,$F55))</f>
        <v/>
      </c>
      <c r="P55" s="12">
        <f>IF(OR($C55="",$G55=""),"",(ROUND($G55*$M55,0)+SUMIF('集計を見る'!$A$34:$A$43,$C55,'集計を見る'!$C$34:$C$43)+IF($I55="",0,$I55)+IF($J55="",0,$J55))*IF($F55="",1,$F55))</f>
        <v/>
      </c>
      <c r="Q55" s="12">
        <f>IF(OR($N55="",$O55="",$P55=""),"",$O55-$N55-$P55)</f>
        <v/>
      </c>
      <c r="R55" s="12">
        <f>IF($Q55="","",ROUND($Q55/IF($F55="",1,$F55),0))</f>
        <v/>
      </c>
      <c r="S55" s="44">
        <f>IF(OR($Q55="",$O55=""),"",IF($O55=0,"",$Q55/$O55))</f>
        <v/>
      </c>
      <c r="T55" s="44">
        <f>IF(OR($Q55="",$N55=""),"",IF($N55=0,"",$Q55/$N55))</f>
        <v/>
      </c>
      <c r="U55" s="12">
        <f>IF(OR($C55="",$E55="",$G55=""),"",IF($M55&gt;=1,"",ROUND(($N55/IF($F55="",1,$F55)+SUMIF('集計を見る'!$A$34:$A$43,$C55,'集計を見る'!$C$34:$C$43)+IF($I55="",0,$I55)+IF($J55="",0,$J55))/(1-$M55),0)))</f>
        <v/>
      </c>
      <c r="V55" s="12">
        <f>IF(OR($G55="",$U55=""),"",$G55-$U55)</f>
        <v/>
      </c>
      <c r="W55" s="13">
        <f>IF(AND($A55="",$B55="",$C55="",$E55="",$G55=""),"",IF(OR($C55="",$E55="",$G55=""),"入力が足りません",IF(COUNTIF('集計を見る'!$A$34:$A$43,$C55)=0,"販路が一覧にない",IF($Q55&lt;=0,"赤字",IF(AND($S55&gt;=$B$2,$R55&gt;=$B$3),"仕入れる",IF(OR($S55&gt;=$B$2,$R55&gt;=$B$3),"要検討","見送り"))))))</f>
        <v/>
      </c>
      <c r="X55" s="13">
        <f>IF($A55="","",TEXT($A55,"yyyy/mm"))</f>
        <v/>
      </c>
    </row>
    <row r="56" hidden="1" ht="22" customHeight="1">
      <c r="A56" s="57" t="n"/>
      <c r="B56" s="58" t="n"/>
      <c r="C56" s="59" t="n"/>
      <c r="D56" s="59" t="n"/>
      <c r="E56" s="56" t="n"/>
      <c r="F56" s="56" t="n"/>
      <c r="G56" s="56" t="n"/>
      <c r="H56" s="56" t="n"/>
      <c r="I56" s="56" t="n"/>
      <c r="J56" s="56" t="n"/>
      <c r="K56" s="59" t="n"/>
      <c r="L56" s="58" t="n"/>
      <c r="M56" s="45">
        <f>IF($C56="","",SUMIF('集計を見る'!$A$34:$A$43,$C56,'集計を見る'!$B$34:$B$43))</f>
        <v/>
      </c>
      <c r="N56" s="15">
        <f>IF($E56="","",$E56*IF($F56="",1,$F56)+IF($H56="",0,$H56))</f>
        <v/>
      </c>
      <c r="O56" s="15">
        <f>IF($G56="","",$G56*IF($F56="",1,$F56))</f>
        <v/>
      </c>
      <c r="P56" s="15">
        <f>IF(OR($C56="",$G56=""),"",(ROUND($G56*$M56,0)+SUMIF('集計を見る'!$A$34:$A$43,$C56,'集計を見る'!$C$34:$C$43)+IF($I56="",0,$I56)+IF($J56="",0,$J56))*IF($F56="",1,$F56))</f>
        <v/>
      </c>
      <c r="Q56" s="15">
        <f>IF(OR($N56="",$O56="",$P56=""),"",$O56-$N56-$P56)</f>
        <v/>
      </c>
      <c r="R56" s="15">
        <f>IF($Q56="","",ROUND($Q56/IF($F56="",1,$F56),0))</f>
        <v/>
      </c>
      <c r="S56" s="45">
        <f>IF(OR($Q56="",$O56=""),"",IF($O56=0,"",$Q56/$O56))</f>
        <v/>
      </c>
      <c r="T56" s="45">
        <f>IF(OR($Q56="",$N56=""),"",IF($N56=0,"",$Q56/$N56))</f>
        <v/>
      </c>
      <c r="U56" s="15">
        <f>IF(OR($C56="",$E56="",$G56=""),"",IF($M56&gt;=1,"",ROUND(($N56/IF($F56="",1,$F56)+SUMIF('集計を見る'!$A$34:$A$43,$C56,'集計を見る'!$C$34:$C$43)+IF($I56="",0,$I56)+IF($J56="",0,$J56))/(1-$M56),0)))</f>
        <v/>
      </c>
      <c r="V56" s="15">
        <f>IF(OR($G56="",$U56=""),"",$G56-$U56)</f>
        <v/>
      </c>
      <c r="W56" s="16">
        <f>IF(AND($A56="",$B56="",$C56="",$E56="",$G56=""),"",IF(OR($C56="",$E56="",$G56=""),"入力が足りません",IF(COUNTIF('集計を見る'!$A$34:$A$43,$C56)=0,"販路が一覧にない",IF($Q56&lt;=0,"赤字",IF(AND($S56&gt;=$B$2,$R56&gt;=$B$3),"仕入れる",IF(OR($S56&gt;=$B$2,$R56&gt;=$B$3),"要検討","見送り"))))))</f>
        <v/>
      </c>
      <c r="X56" s="16">
        <f>IF($A56="","",TEXT($A56,"yyyy/mm"))</f>
        <v/>
      </c>
    </row>
    <row r="57" hidden="1" ht="22" customHeight="1">
      <c r="A57" s="57" t="n"/>
      <c r="B57" s="58" t="n"/>
      <c r="C57" s="59" t="n"/>
      <c r="D57" s="59" t="n"/>
      <c r="E57" s="56" t="n"/>
      <c r="F57" s="56" t="n"/>
      <c r="G57" s="56" t="n"/>
      <c r="H57" s="56" t="n"/>
      <c r="I57" s="56" t="n"/>
      <c r="J57" s="56" t="n"/>
      <c r="K57" s="59" t="n"/>
      <c r="L57" s="58" t="n"/>
      <c r="M57" s="44">
        <f>IF($C57="","",SUMIF('集計を見る'!$A$34:$A$43,$C57,'集計を見る'!$B$34:$B$43))</f>
        <v/>
      </c>
      <c r="N57" s="12">
        <f>IF($E57="","",$E57*IF($F57="",1,$F57)+IF($H57="",0,$H57))</f>
        <v/>
      </c>
      <c r="O57" s="12">
        <f>IF($G57="","",$G57*IF($F57="",1,$F57))</f>
        <v/>
      </c>
      <c r="P57" s="12">
        <f>IF(OR($C57="",$G57=""),"",(ROUND($G57*$M57,0)+SUMIF('集計を見る'!$A$34:$A$43,$C57,'集計を見る'!$C$34:$C$43)+IF($I57="",0,$I57)+IF($J57="",0,$J57))*IF($F57="",1,$F57))</f>
        <v/>
      </c>
      <c r="Q57" s="12">
        <f>IF(OR($N57="",$O57="",$P57=""),"",$O57-$N57-$P57)</f>
        <v/>
      </c>
      <c r="R57" s="12">
        <f>IF($Q57="","",ROUND($Q57/IF($F57="",1,$F57),0))</f>
        <v/>
      </c>
      <c r="S57" s="44">
        <f>IF(OR($Q57="",$O57=""),"",IF($O57=0,"",$Q57/$O57))</f>
        <v/>
      </c>
      <c r="T57" s="44">
        <f>IF(OR($Q57="",$N57=""),"",IF($N57=0,"",$Q57/$N57))</f>
        <v/>
      </c>
      <c r="U57" s="12">
        <f>IF(OR($C57="",$E57="",$G57=""),"",IF($M57&gt;=1,"",ROUND(($N57/IF($F57="",1,$F57)+SUMIF('集計を見る'!$A$34:$A$43,$C57,'集計を見る'!$C$34:$C$43)+IF($I57="",0,$I57)+IF($J57="",0,$J57))/(1-$M57),0)))</f>
        <v/>
      </c>
      <c r="V57" s="12">
        <f>IF(OR($G57="",$U57=""),"",$G57-$U57)</f>
        <v/>
      </c>
      <c r="W57" s="13">
        <f>IF(AND($A57="",$B57="",$C57="",$E57="",$G57=""),"",IF(OR($C57="",$E57="",$G57=""),"入力が足りません",IF(COUNTIF('集計を見る'!$A$34:$A$43,$C57)=0,"販路が一覧にない",IF($Q57&lt;=0,"赤字",IF(AND($S57&gt;=$B$2,$R57&gt;=$B$3),"仕入れる",IF(OR($S57&gt;=$B$2,$R57&gt;=$B$3),"要検討","見送り"))))))</f>
        <v/>
      </c>
      <c r="X57" s="13">
        <f>IF($A57="","",TEXT($A57,"yyyy/mm"))</f>
        <v/>
      </c>
    </row>
    <row r="58" hidden="1" ht="22" customHeight="1">
      <c r="A58" s="57" t="n"/>
      <c r="B58" s="58" t="n"/>
      <c r="C58" s="59" t="n"/>
      <c r="D58" s="59" t="n"/>
      <c r="E58" s="56" t="n"/>
      <c r="F58" s="56" t="n"/>
      <c r="G58" s="56" t="n"/>
      <c r="H58" s="56" t="n"/>
      <c r="I58" s="56" t="n"/>
      <c r="J58" s="56" t="n"/>
      <c r="K58" s="59" t="n"/>
      <c r="L58" s="58" t="n"/>
      <c r="M58" s="45">
        <f>IF($C58="","",SUMIF('集計を見る'!$A$34:$A$43,$C58,'集計を見る'!$B$34:$B$43))</f>
        <v/>
      </c>
      <c r="N58" s="15">
        <f>IF($E58="","",$E58*IF($F58="",1,$F58)+IF($H58="",0,$H58))</f>
        <v/>
      </c>
      <c r="O58" s="15">
        <f>IF($G58="","",$G58*IF($F58="",1,$F58))</f>
        <v/>
      </c>
      <c r="P58" s="15">
        <f>IF(OR($C58="",$G58=""),"",(ROUND($G58*$M58,0)+SUMIF('集計を見る'!$A$34:$A$43,$C58,'集計を見る'!$C$34:$C$43)+IF($I58="",0,$I58)+IF($J58="",0,$J58))*IF($F58="",1,$F58))</f>
        <v/>
      </c>
      <c r="Q58" s="15">
        <f>IF(OR($N58="",$O58="",$P58=""),"",$O58-$N58-$P58)</f>
        <v/>
      </c>
      <c r="R58" s="15">
        <f>IF($Q58="","",ROUND($Q58/IF($F58="",1,$F58),0))</f>
        <v/>
      </c>
      <c r="S58" s="45">
        <f>IF(OR($Q58="",$O58=""),"",IF($O58=0,"",$Q58/$O58))</f>
        <v/>
      </c>
      <c r="T58" s="45">
        <f>IF(OR($Q58="",$N58=""),"",IF($N58=0,"",$Q58/$N58))</f>
        <v/>
      </c>
      <c r="U58" s="15">
        <f>IF(OR($C58="",$E58="",$G58=""),"",IF($M58&gt;=1,"",ROUND(($N58/IF($F58="",1,$F58)+SUMIF('集計を見る'!$A$34:$A$43,$C58,'集計を見る'!$C$34:$C$43)+IF($I58="",0,$I58)+IF($J58="",0,$J58))/(1-$M58),0)))</f>
        <v/>
      </c>
      <c r="V58" s="15">
        <f>IF(OR($G58="",$U58=""),"",$G58-$U58)</f>
        <v/>
      </c>
      <c r="W58" s="16">
        <f>IF(AND($A58="",$B58="",$C58="",$E58="",$G58=""),"",IF(OR($C58="",$E58="",$G58=""),"入力が足りません",IF(COUNTIF('集計を見る'!$A$34:$A$43,$C58)=0,"販路が一覧にない",IF($Q58&lt;=0,"赤字",IF(AND($S58&gt;=$B$2,$R58&gt;=$B$3),"仕入れる",IF(OR($S58&gt;=$B$2,$R58&gt;=$B$3),"要検討","見送り"))))))</f>
        <v/>
      </c>
      <c r="X58" s="16">
        <f>IF($A58="","",TEXT($A58,"yyyy/mm"))</f>
        <v/>
      </c>
    </row>
    <row r="59" hidden="1" ht="22" customHeight="1">
      <c r="A59" s="57" t="n"/>
      <c r="B59" s="58" t="n"/>
      <c r="C59" s="59" t="n"/>
      <c r="D59" s="59" t="n"/>
      <c r="E59" s="56" t="n"/>
      <c r="F59" s="56" t="n"/>
      <c r="G59" s="56" t="n"/>
      <c r="H59" s="56" t="n"/>
      <c r="I59" s="56" t="n"/>
      <c r="J59" s="56" t="n"/>
      <c r="K59" s="59" t="n"/>
      <c r="L59" s="58" t="n"/>
      <c r="M59" s="44">
        <f>IF($C59="","",SUMIF('集計を見る'!$A$34:$A$43,$C59,'集計を見る'!$B$34:$B$43))</f>
        <v/>
      </c>
      <c r="N59" s="12">
        <f>IF($E59="","",$E59*IF($F59="",1,$F59)+IF($H59="",0,$H59))</f>
        <v/>
      </c>
      <c r="O59" s="12">
        <f>IF($G59="","",$G59*IF($F59="",1,$F59))</f>
        <v/>
      </c>
      <c r="P59" s="12">
        <f>IF(OR($C59="",$G59=""),"",(ROUND($G59*$M59,0)+SUMIF('集計を見る'!$A$34:$A$43,$C59,'集計を見る'!$C$34:$C$43)+IF($I59="",0,$I59)+IF($J59="",0,$J59))*IF($F59="",1,$F59))</f>
        <v/>
      </c>
      <c r="Q59" s="12">
        <f>IF(OR($N59="",$O59="",$P59=""),"",$O59-$N59-$P59)</f>
        <v/>
      </c>
      <c r="R59" s="12">
        <f>IF($Q59="","",ROUND($Q59/IF($F59="",1,$F59),0))</f>
        <v/>
      </c>
      <c r="S59" s="44">
        <f>IF(OR($Q59="",$O59=""),"",IF($O59=0,"",$Q59/$O59))</f>
        <v/>
      </c>
      <c r="T59" s="44">
        <f>IF(OR($Q59="",$N59=""),"",IF($N59=0,"",$Q59/$N59))</f>
        <v/>
      </c>
      <c r="U59" s="12">
        <f>IF(OR($C59="",$E59="",$G59=""),"",IF($M59&gt;=1,"",ROUND(($N59/IF($F59="",1,$F59)+SUMIF('集計を見る'!$A$34:$A$43,$C59,'集計を見る'!$C$34:$C$43)+IF($I59="",0,$I59)+IF($J59="",0,$J59))/(1-$M59),0)))</f>
        <v/>
      </c>
      <c r="V59" s="12">
        <f>IF(OR($G59="",$U59=""),"",$G59-$U59)</f>
        <v/>
      </c>
      <c r="W59" s="13">
        <f>IF(AND($A59="",$B59="",$C59="",$E59="",$G59=""),"",IF(OR($C59="",$E59="",$G59=""),"入力が足りません",IF(COUNTIF('集計を見る'!$A$34:$A$43,$C59)=0,"販路が一覧にない",IF($Q59&lt;=0,"赤字",IF(AND($S59&gt;=$B$2,$R59&gt;=$B$3),"仕入れる",IF(OR($S59&gt;=$B$2,$R59&gt;=$B$3),"要検討","見送り"))))))</f>
        <v/>
      </c>
      <c r="X59" s="13">
        <f>IF($A59="","",TEXT($A59,"yyyy/mm"))</f>
        <v/>
      </c>
    </row>
    <row r="60" hidden="1" ht="22" customHeight="1">
      <c r="A60" s="57" t="n"/>
      <c r="B60" s="58" t="n"/>
      <c r="C60" s="59" t="n"/>
      <c r="D60" s="59" t="n"/>
      <c r="E60" s="56" t="n"/>
      <c r="F60" s="56" t="n"/>
      <c r="G60" s="56" t="n"/>
      <c r="H60" s="56" t="n"/>
      <c r="I60" s="56" t="n"/>
      <c r="J60" s="56" t="n"/>
      <c r="K60" s="59" t="n"/>
      <c r="L60" s="58" t="n"/>
      <c r="M60" s="45">
        <f>IF($C60="","",SUMIF('集計を見る'!$A$34:$A$43,$C60,'集計を見る'!$B$34:$B$43))</f>
        <v/>
      </c>
      <c r="N60" s="15">
        <f>IF($E60="","",$E60*IF($F60="",1,$F60)+IF($H60="",0,$H60))</f>
        <v/>
      </c>
      <c r="O60" s="15">
        <f>IF($G60="","",$G60*IF($F60="",1,$F60))</f>
        <v/>
      </c>
      <c r="P60" s="15">
        <f>IF(OR($C60="",$G60=""),"",(ROUND($G60*$M60,0)+SUMIF('集計を見る'!$A$34:$A$43,$C60,'集計を見る'!$C$34:$C$43)+IF($I60="",0,$I60)+IF($J60="",0,$J60))*IF($F60="",1,$F60))</f>
        <v/>
      </c>
      <c r="Q60" s="15">
        <f>IF(OR($N60="",$O60="",$P60=""),"",$O60-$N60-$P60)</f>
        <v/>
      </c>
      <c r="R60" s="15">
        <f>IF($Q60="","",ROUND($Q60/IF($F60="",1,$F60),0))</f>
        <v/>
      </c>
      <c r="S60" s="45">
        <f>IF(OR($Q60="",$O60=""),"",IF($O60=0,"",$Q60/$O60))</f>
        <v/>
      </c>
      <c r="T60" s="45">
        <f>IF(OR($Q60="",$N60=""),"",IF($N60=0,"",$Q60/$N60))</f>
        <v/>
      </c>
      <c r="U60" s="15">
        <f>IF(OR($C60="",$E60="",$G60=""),"",IF($M60&gt;=1,"",ROUND(($N60/IF($F60="",1,$F60)+SUMIF('集計を見る'!$A$34:$A$43,$C60,'集計を見る'!$C$34:$C$43)+IF($I60="",0,$I60)+IF($J60="",0,$J60))/(1-$M60),0)))</f>
        <v/>
      </c>
      <c r="V60" s="15">
        <f>IF(OR($G60="",$U60=""),"",$G60-$U60)</f>
        <v/>
      </c>
      <c r="W60" s="16">
        <f>IF(AND($A60="",$B60="",$C60="",$E60="",$G60=""),"",IF(OR($C60="",$E60="",$G60=""),"入力が足りません",IF(COUNTIF('集計を見る'!$A$34:$A$43,$C60)=0,"販路が一覧にない",IF($Q60&lt;=0,"赤字",IF(AND($S60&gt;=$B$2,$R60&gt;=$B$3),"仕入れる",IF(OR($S60&gt;=$B$2,$R60&gt;=$B$3),"要検討","見送り"))))))</f>
        <v/>
      </c>
      <c r="X60" s="16">
        <f>IF($A60="","",TEXT($A60,"yyyy/mm"))</f>
        <v/>
      </c>
    </row>
    <row r="61" hidden="1" ht="22" customHeight="1">
      <c r="A61" s="57" t="n"/>
      <c r="B61" s="58" t="n"/>
      <c r="C61" s="59" t="n"/>
      <c r="D61" s="59" t="n"/>
      <c r="E61" s="56" t="n"/>
      <c r="F61" s="56" t="n"/>
      <c r="G61" s="56" t="n"/>
      <c r="H61" s="56" t="n"/>
      <c r="I61" s="56" t="n"/>
      <c r="J61" s="56" t="n"/>
      <c r="K61" s="59" t="n"/>
      <c r="L61" s="58" t="n"/>
      <c r="M61" s="44">
        <f>IF($C61="","",SUMIF('集計を見る'!$A$34:$A$43,$C61,'集計を見る'!$B$34:$B$43))</f>
        <v/>
      </c>
      <c r="N61" s="12">
        <f>IF($E61="","",$E61*IF($F61="",1,$F61)+IF($H61="",0,$H61))</f>
        <v/>
      </c>
      <c r="O61" s="12">
        <f>IF($G61="","",$G61*IF($F61="",1,$F61))</f>
        <v/>
      </c>
      <c r="P61" s="12">
        <f>IF(OR($C61="",$G61=""),"",(ROUND($G61*$M61,0)+SUMIF('集計を見る'!$A$34:$A$43,$C61,'集計を見る'!$C$34:$C$43)+IF($I61="",0,$I61)+IF($J61="",0,$J61))*IF($F61="",1,$F61))</f>
        <v/>
      </c>
      <c r="Q61" s="12">
        <f>IF(OR($N61="",$O61="",$P61=""),"",$O61-$N61-$P61)</f>
        <v/>
      </c>
      <c r="R61" s="12">
        <f>IF($Q61="","",ROUND($Q61/IF($F61="",1,$F61),0))</f>
        <v/>
      </c>
      <c r="S61" s="44">
        <f>IF(OR($Q61="",$O61=""),"",IF($O61=0,"",$Q61/$O61))</f>
        <v/>
      </c>
      <c r="T61" s="44">
        <f>IF(OR($Q61="",$N61=""),"",IF($N61=0,"",$Q61/$N61))</f>
        <v/>
      </c>
      <c r="U61" s="12">
        <f>IF(OR($C61="",$E61="",$G61=""),"",IF($M61&gt;=1,"",ROUND(($N61/IF($F61="",1,$F61)+SUMIF('集計を見る'!$A$34:$A$43,$C61,'集計を見る'!$C$34:$C$43)+IF($I61="",0,$I61)+IF($J61="",0,$J61))/(1-$M61),0)))</f>
        <v/>
      </c>
      <c r="V61" s="12">
        <f>IF(OR($G61="",$U61=""),"",$G61-$U61)</f>
        <v/>
      </c>
      <c r="W61" s="13">
        <f>IF(AND($A61="",$B61="",$C61="",$E61="",$G61=""),"",IF(OR($C61="",$E61="",$G61=""),"入力が足りません",IF(COUNTIF('集計を見る'!$A$34:$A$43,$C61)=0,"販路が一覧にない",IF($Q61&lt;=0,"赤字",IF(AND($S61&gt;=$B$2,$R61&gt;=$B$3),"仕入れる",IF(OR($S61&gt;=$B$2,$R61&gt;=$B$3),"要検討","見送り"))))))</f>
        <v/>
      </c>
      <c r="X61" s="13">
        <f>IF($A61="","",TEXT($A61,"yyyy/mm"))</f>
        <v/>
      </c>
    </row>
    <row r="62" hidden="1" ht="22" customHeight="1">
      <c r="A62" s="57" t="n"/>
      <c r="B62" s="58" t="n"/>
      <c r="C62" s="59" t="n"/>
      <c r="D62" s="59" t="n"/>
      <c r="E62" s="56" t="n"/>
      <c r="F62" s="56" t="n"/>
      <c r="G62" s="56" t="n"/>
      <c r="H62" s="56" t="n"/>
      <c r="I62" s="56" t="n"/>
      <c r="J62" s="56" t="n"/>
      <c r="K62" s="59" t="n"/>
      <c r="L62" s="58" t="n"/>
      <c r="M62" s="45">
        <f>IF($C62="","",SUMIF('集計を見る'!$A$34:$A$43,$C62,'集計を見る'!$B$34:$B$43))</f>
        <v/>
      </c>
      <c r="N62" s="15">
        <f>IF($E62="","",$E62*IF($F62="",1,$F62)+IF($H62="",0,$H62))</f>
        <v/>
      </c>
      <c r="O62" s="15">
        <f>IF($G62="","",$G62*IF($F62="",1,$F62))</f>
        <v/>
      </c>
      <c r="P62" s="15">
        <f>IF(OR($C62="",$G62=""),"",(ROUND($G62*$M62,0)+SUMIF('集計を見る'!$A$34:$A$43,$C62,'集計を見る'!$C$34:$C$43)+IF($I62="",0,$I62)+IF($J62="",0,$J62))*IF($F62="",1,$F62))</f>
        <v/>
      </c>
      <c r="Q62" s="15">
        <f>IF(OR($N62="",$O62="",$P62=""),"",$O62-$N62-$P62)</f>
        <v/>
      </c>
      <c r="R62" s="15">
        <f>IF($Q62="","",ROUND($Q62/IF($F62="",1,$F62),0))</f>
        <v/>
      </c>
      <c r="S62" s="45">
        <f>IF(OR($Q62="",$O62=""),"",IF($O62=0,"",$Q62/$O62))</f>
        <v/>
      </c>
      <c r="T62" s="45">
        <f>IF(OR($Q62="",$N62=""),"",IF($N62=0,"",$Q62/$N62))</f>
        <v/>
      </c>
      <c r="U62" s="15">
        <f>IF(OR($C62="",$E62="",$G62=""),"",IF($M62&gt;=1,"",ROUND(($N62/IF($F62="",1,$F62)+SUMIF('集計を見る'!$A$34:$A$43,$C62,'集計を見る'!$C$34:$C$43)+IF($I62="",0,$I62)+IF($J62="",0,$J62))/(1-$M62),0)))</f>
        <v/>
      </c>
      <c r="V62" s="15">
        <f>IF(OR($G62="",$U62=""),"",$G62-$U62)</f>
        <v/>
      </c>
      <c r="W62" s="16">
        <f>IF(AND($A62="",$B62="",$C62="",$E62="",$G62=""),"",IF(OR($C62="",$E62="",$G62=""),"入力が足りません",IF(COUNTIF('集計を見る'!$A$34:$A$43,$C62)=0,"販路が一覧にない",IF($Q62&lt;=0,"赤字",IF(AND($S62&gt;=$B$2,$R62&gt;=$B$3),"仕入れる",IF(OR($S62&gt;=$B$2,$R62&gt;=$B$3),"要検討","見送り"))))))</f>
        <v/>
      </c>
      <c r="X62" s="16">
        <f>IF($A62="","",TEXT($A62,"yyyy/mm"))</f>
        <v/>
      </c>
    </row>
    <row r="63" hidden="1" ht="22" customHeight="1">
      <c r="A63" s="57" t="n"/>
      <c r="B63" s="58" t="n"/>
      <c r="C63" s="59" t="n"/>
      <c r="D63" s="59" t="n"/>
      <c r="E63" s="56" t="n"/>
      <c r="F63" s="56" t="n"/>
      <c r="G63" s="56" t="n"/>
      <c r="H63" s="56" t="n"/>
      <c r="I63" s="56" t="n"/>
      <c r="J63" s="56" t="n"/>
      <c r="K63" s="59" t="n"/>
      <c r="L63" s="58" t="n"/>
      <c r="M63" s="44">
        <f>IF($C63="","",SUMIF('集計を見る'!$A$34:$A$43,$C63,'集計を見る'!$B$34:$B$43))</f>
        <v/>
      </c>
      <c r="N63" s="12">
        <f>IF($E63="","",$E63*IF($F63="",1,$F63)+IF($H63="",0,$H63))</f>
        <v/>
      </c>
      <c r="O63" s="12">
        <f>IF($G63="","",$G63*IF($F63="",1,$F63))</f>
        <v/>
      </c>
      <c r="P63" s="12">
        <f>IF(OR($C63="",$G63=""),"",(ROUND($G63*$M63,0)+SUMIF('集計を見る'!$A$34:$A$43,$C63,'集計を見る'!$C$34:$C$43)+IF($I63="",0,$I63)+IF($J63="",0,$J63))*IF($F63="",1,$F63))</f>
        <v/>
      </c>
      <c r="Q63" s="12">
        <f>IF(OR($N63="",$O63="",$P63=""),"",$O63-$N63-$P63)</f>
        <v/>
      </c>
      <c r="R63" s="12">
        <f>IF($Q63="","",ROUND($Q63/IF($F63="",1,$F63),0))</f>
        <v/>
      </c>
      <c r="S63" s="44">
        <f>IF(OR($Q63="",$O63=""),"",IF($O63=0,"",$Q63/$O63))</f>
        <v/>
      </c>
      <c r="T63" s="44">
        <f>IF(OR($Q63="",$N63=""),"",IF($N63=0,"",$Q63/$N63))</f>
        <v/>
      </c>
      <c r="U63" s="12">
        <f>IF(OR($C63="",$E63="",$G63=""),"",IF($M63&gt;=1,"",ROUND(($N63/IF($F63="",1,$F63)+SUMIF('集計を見る'!$A$34:$A$43,$C63,'集計を見る'!$C$34:$C$43)+IF($I63="",0,$I63)+IF($J63="",0,$J63))/(1-$M63),0)))</f>
        <v/>
      </c>
      <c r="V63" s="12">
        <f>IF(OR($G63="",$U63=""),"",$G63-$U63)</f>
        <v/>
      </c>
      <c r="W63" s="13">
        <f>IF(AND($A63="",$B63="",$C63="",$E63="",$G63=""),"",IF(OR($C63="",$E63="",$G63=""),"入力が足りません",IF(COUNTIF('集計を見る'!$A$34:$A$43,$C63)=0,"販路が一覧にない",IF($Q63&lt;=0,"赤字",IF(AND($S63&gt;=$B$2,$R63&gt;=$B$3),"仕入れる",IF(OR($S63&gt;=$B$2,$R63&gt;=$B$3),"要検討","見送り"))))))</f>
        <v/>
      </c>
      <c r="X63" s="13">
        <f>IF($A63="","",TEXT($A63,"yyyy/mm"))</f>
        <v/>
      </c>
    </row>
    <row r="64" hidden="1" ht="22" customHeight="1">
      <c r="A64" s="57" t="n"/>
      <c r="B64" s="58" t="n"/>
      <c r="C64" s="59" t="n"/>
      <c r="D64" s="59" t="n"/>
      <c r="E64" s="56" t="n"/>
      <c r="F64" s="56" t="n"/>
      <c r="G64" s="56" t="n"/>
      <c r="H64" s="56" t="n"/>
      <c r="I64" s="56" t="n"/>
      <c r="J64" s="56" t="n"/>
      <c r="K64" s="59" t="n"/>
      <c r="L64" s="58" t="n"/>
      <c r="M64" s="45">
        <f>IF($C64="","",SUMIF('集計を見る'!$A$34:$A$43,$C64,'集計を見る'!$B$34:$B$43))</f>
        <v/>
      </c>
      <c r="N64" s="15">
        <f>IF($E64="","",$E64*IF($F64="",1,$F64)+IF($H64="",0,$H64))</f>
        <v/>
      </c>
      <c r="O64" s="15">
        <f>IF($G64="","",$G64*IF($F64="",1,$F64))</f>
        <v/>
      </c>
      <c r="P64" s="15">
        <f>IF(OR($C64="",$G64=""),"",(ROUND($G64*$M64,0)+SUMIF('集計を見る'!$A$34:$A$43,$C64,'集計を見る'!$C$34:$C$43)+IF($I64="",0,$I64)+IF($J64="",0,$J64))*IF($F64="",1,$F64))</f>
        <v/>
      </c>
      <c r="Q64" s="15">
        <f>IF(OR($N64="",$O64="",$P64=""),"",$O64-$N64-$P64)</f>
        <v/>
      </c>
      <c r="R64" s="15">
        <f>IF($Q64="","",ROUND($Q64/IF($F64="",1,$F64),0))</f>
        <v/>
      </c>
      <c r="S64" s="45">
        <f>IF(OR($Q64="",$O64=""),"",IF($O64=0,"",$Q64/$O64))</f>
        <v/>
      </c>
      <c r="T64" s="45">
        <f>IF(OR($Q64="",$N64=""),"",IF($N64=0,"",$Q64/$N64))</f>
        <v/>
      </c>
      <c r="U64" s="15">
        <f>IF(OR($C64="",$E64="",$G64=""),"",IF($M64&gt;=1,"",ROUND(($N64/IF($F64="",1,$F64)+SUMIF('集計を見る'!$A$34:$A$43,$C64,'集計を見る'!$C$34:$C$43)+IF($I64="",0,$I64)+IF($J64="",0,$J64))/(1-$M64),0)))</f>
        <v/>
      </c>
      <c r="V64" s="15">
        <f>IF(OR($G64="",$U64=""),"",$G64-$U64)</f>
        <v/>
      </c>
      <c r="W64" s="16">
        <f>IF(AND($A64="",$B64="",$C64="",$E64="",$G64=""),"",IF(OR($C64="",$E64="",$G64=""),"入力が足りません",IF(COUNTIF('集計を見る'!$A$34:$A$43,$C64)=0,"販路が一覧にない",IF($Q64&lt;=0,"赤字",IF(AND($S64&gt;=$B$2,$R64&gt;=$B$3),"仕入れる",IF(OR($S64&gt;=$B$2,$R64&gt;=$B$3),"要検討","見送り"))))))</f>
        <v/>
      </c>
      <c r="X64" s="16">
        <f>IF($A64="","",TEXT($A64,"yyyy/mm"))</f>
        <v/>
      </c>
    </row>
    <row r="65" hidden="1" ht="22" customHeight="1">
      <c r="A65" s="57" t="n"/>
      <c r="B65" s="58" t="n"/>
      <c r="C65" s="59" t="n"/>
      <c r="D65" s="59" t="n"/>
      <c r="E65" s="56" t="n"/>
      <c r="F65" s="56" t="n"/>
      <c r="G65" s="56" t="n"/>
      <c r="H65" s="56" t="n"/>
      <c r="I65" s="56" t="n"/>
      <c r="J65" s="56" t="n"/>
      <c r="K65" s="59" t="n"/>
      <c r="L65" s="58" t="n"/>
      <c r="M65" s="44">
        <f>IF($C65="","",SUMIF('集計を見る'!$A$34:$A$43,$C65,'集計を見る'!$B$34:$B$43))</f>
        <v/>
      </c>
      <c r="N65" s="12">
        <f>IF($E65="","",$E65*IF($F65="",1,$F65)+IF($H65="",0,$H65))</f>
        <v/>
      </c>
      <c r="O65" s="12">
        <f>IF($G65="","",$G65*IF($F65="",1,$F65))</f>
        <v/>
      </c>
      <c r="P65" s="12">
        <f>IF(OR($C65="",$G65=""),"",(ROUND($G65*$M65,0)+SUMIF('集計を見る'!$A$34:$A$43,$C65,'集計を見る'!$C$34:$C$43)+IF($I65="",0,$I65)+IF($J65="",0,$J65))*IF($F65="",1,$F65))</f>
        <v/>
      </c>
      <c r="Q65" s="12">
        <f>IF(OR($N65="",$O65="",$P65=""),"",$O65-$N65-$P65)</f>
        <v/>
      </c>
      <c r="R65" s="12">
        <f>IF($Q65="","",ROUND($Q65/IF($F65="",1,$F65),0))</f>
        <v/>
      </c>
      <c r="S65" s="44">
        <f>IF(OR($Q65="",$O65=""),"",IF($O65=0,"",$Q65/$O65))</f>
        <v/>
      </c>
      <c r="T65" s="44">
        <f>IF(OR($Q65="",$N65=""),"",IF($N65=0,"",$Q65/$N65))</f>
        <v/>
      </c>
      <c r="U65" s="12">
        <f>IF(OR($C65="",$E65="",$G65=""),"",IF($M65&gt;=1,"",ROUND(($N65/IF($F65="",1,$F65)+SUMIF('集計を見る'!$A$34:$A$43,$C65,'集計を見る'!$C$34:$C$43)+IF($I65="",0,$I65)+IF($J65="",0,$J65))/(1-$M65),0)))</f>
        <v/>
      </c>
      <c r="V65" s="12">
        <f>IF(OR($G65="",$U65=""),"",$G65-$U65)</f>
        <v/>
      </c>
      <c r="W65" s="13">
        <f>IF(AND($A65="",$B65="",$C65="",$E65="",$G65=""),"",IF(OR($C65="",$E65="",$G65=""),"入力が足りません",IF(COUNTIF('集計を見る'!$A$34:$A$43,$C65)=0,"販路が一覧にない",IF($Q65&lt;=0,"赤字",IF(AND($S65&gt;=$B$2,$R65&gt;=$B$3),"仕入れる",IF(OR($S65&gt;=$B$2,$R65&gt;=$B$3),"要検討","見送り"))))))</f>
        <v/>
      </c>
      <c r="X65" s="13">
        <f>IF($A65="","",TEXT($A65,"yyyy/mm"))</f>
        <v/>
      </c>
    </row>
    <row r="66" hidden="1" ht="22" customHeight="1">
      <c r="A66" s="57" t="n"/>
      <c r="B66" s="58" t="n"/>
      <c r="C66" s="59" t="n"/>
      <c r="D66" s="59" t="n"/>
      <c r="E66" s="56" t="n"/>
      <c r="F66" s="56" t="n"/>
      <c r="G66" s="56" t="n"/>
      <c r="H66" s="56" t="n"/>
      <c r="I66" s="56" t="n"/>
      <c r="J66" s="56" t="n"/>
      <c r="K66" s="59" t="n"/>
      <c r="L66" s="58" t="n"/>
      <c r="M66" s="45">
        <f>IF($C66="","",SUMIF('集計を見る'!$A$34:$A$43,$C66,'集計を見る'!$B$34:$B$43))</f>
        <v/>
      </c>
      <c r="N66" s="15">
        <f>IF($E66="","",$E66*IF($F66="",1,$F66)+IF($H66="",0,$H66))</f>
        <v/>
      </c>
      <c r="O66" s="15">
        <f>IF($G66="","",$G66*IF($F66="",1,$F66))</f>
        <v/>
      </c>
      <c r="P66" s="15">
        <f>IF(OR($C66="",$G66=""),"",(ROUND($G66*$M66,0)+SUMIF('集計を見る'!$A$34:$A$43,$C66,'集計を見る'!$C$34:$C$43)+IF($I66="",0,$I66)+IF($J66="",0,$J66))*IF($F66="",1,$F66))</f>
        <v/>
      </c>
      <c r="Q66" s="15">
        <f>IF(OR($N66="",$O66="",$P66=""),"",$O66-$N66-$P66)</f>
        <v/>
      </c>
      <c r="R66" s="15">
        <f>IF($Q66="","",ROUND($Q66/IF($F66="",1,$F66),0))</f>
        <v/>
      </c>
      <c r="S66" s="45">
        <f>IF(OR($Q66="",$O66=""),"",IF($O66=0,"",$Q66/$O66))</f>
        <v/>
      </c>
      <c r="T66" s="45">
        <f>IF(OR($Q66="",$N66=""),"",IF($N66=0,"",$Q66/$N66))</f>
        <v/>
      </c>
      <c r="U66" s="15">
        <f>IF(OR($C66="",$E66="",$G66=""),"",IF($M66&gt;=1,"",ROUND(($N66/IF($F66="",1,$F66)+SUMIF('集計を見る'!$A$34:$A$43,$C66,'集計を見る'!$C$34:$C$43)+IF($I66="",0,$I66)+IF($J66="",0,$J66))/(1-$M66),0)))</f>
        <v/>
      </c>
      <c r="V66" s="15">
        <f>IF(OR($G66="",$U66=""),"",$G66-$U66)</f>
        <v/>
      </c>
      <c r="W66" s="16">
        <f>IF(AND($A66="",$B66="",$C66="",$E66="",$G66=""),"",IF(OR($C66="",$E66="",$G66=""),"入力が足りません",IF(COUNTIF('集計を見る'!$A$34:$A$43,$C66)=0,"販路が一覧にない",IF($Q66&lt;=0,"赤字",IF(AND($S66&gt;=$B$2,$R66&gt;=$B$3),"仕入れる",IF(OR($S66&gt;=$B$2,$R66&gt;=$B$3),"要検討","見送り"))))))</f>
        <v/>
      </c>
      <c r="X66" s="16">
        <f>IF($A66="","",TEXT($A66,"yyyy/mm"))</f>
        <v/>
      </c>
    </row>
    <row r="67" hidden="1" ht="22" customHeight="1">
      <c r="A67" s="57" t="n"/>
      <c r="B67" s="58" t="n"/>
      <c r="C67" s="59" t="n"/>
      <c r="D67" s="59" t="n"/>
      <c r="E67" s="56" t="n"/>
      <c r="F67" s="56" t="n"/>
      <c r="G67" s="56" t="n"/>
      <c r="H67" s="56" t="n"/>
      <c r="I67" s="56" t="n"/>
      <c r="J67" s="56" t="n"/>
      <c r="K67" s="59" t="n"/>
      <c r="L67" s="58" t="n"/>
      <c r="M67" s="44">
        <f>IF($C67="","",SUMIF('集計を見る'!$A$34:$A$43,$C67,'集計を見る'!$B$34:$B$43))</f>
        <v/>
      </c>
      <c r="N67" s="12">
        <f>IF($E67="","",$E67*IF($F67="",1,$F67)+IF($H67="",0,$H67))</f>
        <v/>
      </c>
      <c r="O67" s="12">
        <f>IF($G67="","",$G67*IF($F67="",1,$F67))</f>
        <v/>
      </c>
      <c r="P67" s="12">
        <f>IF(OR($C67="",$G67=""),"",(ROUND($G67*$M67,0)+SUMIF('集計を見る'!$A$34:$A$43,$C67,'集計を見る'!$C$34:$C$43)+IF($I67="",0,$I67)+IF($J67="",0,$J67))*IF($F67="",1,$F67))</f>
        <v/>
      </c>
      <c r="Q67" s="12">
        <f>IF(OR($N67="",$O67="",$P67=""),"",$O67-$N67-$P67)</f>
        <v/>
      </c>
      <c r="R67" s="12">
        <f>IF($Q67="","",ROUND($Q67/IF($F67="",1,$F67),0))</f>
        <v/>
      </c>
      <c r="S67" s="44">
        <f>IF(OR($Q67="",$O67=""),"",IF($O67=0,"",$Q67/$O67))</f>
        <v/>
      </c>
      <c r="T67" s="44">
        <f>IF(OR($Q67="",$N67=""),"",IF($N67=0,"",$Q67/$N67))</f>
        <v/>
      </c>
      <c r="U67" s="12">
        <f>IF(OR($C67="",$E67="",$G67=""),"",IF($M67&gt;=1,"",ROUND(($N67/IF($F67="",1,$F67)+SUMIF('集計を見る'!$A$34:$A$43,$C67,'集計を見る'!$C$34:$C$43)+IF($I67="",0,$I67)+IF($J67="",0,$J67))/(1-$M67),0)))</f>
        <v/>
      </c>
      <c r="V67" s="12">
        <f>IF(OR($G67="",$U67=""),"",$G67-$U67)</f>
        <v/>
      </c>
      <c r="W67" s="13">
        <f>IF(AND($A67="",$B67="",$C67="",$E67="",$G67=""),"",IF(OR($C67="",$E67="",$G67=""),"入力が足りません",IF(COUNTIF('集計を見る'!$A$34:$A$43,$C67)=0,"販路が一覧にない",IF($Q67&lt;=0,"赤字",IF(AND($S67&gt;=$B$2,$R67&gt;=$B$3),"仕入れる",IF(OR($S67&gt;=$B$2,$R67&gt;=$B$3),"要検討","見送り"))))))</f>
        <v/>
      </c>
      <c r="X67" s="13">
        <f>IF($A67="","",TEXT($A67,"yyyy/mm"))</f>
        <v/>
      </c>
    </row>
    <row r="68" hidden="1" ht="22" customHeight="1">
      <c r="A68" s="57" t="n"/>
      <c r="B68" s="58" t="n"/>
      <c r="C68" s="59" t="n"/>
      <c r="D68" s="59" t="n"/>
      <c r="E68" s="56" t="n"/>
      <c r="F68" s="56" t="n"/>
      <c r="G68" s="56" t="n"/>
      <c r="H68" s="56" t="n"/>
      <c r="I68" s="56" t="n"/>
      <c r="J68" s="56" t="n"/>
      <c r="K68" s="59" t="n"/>
      <c r="L68" s="58" t="n"/>
      <c r="M68" s="45">
        <f>IF($C68="","",SUMIF('集計を見る'!$A$34:$A$43,$C68,'集計を見る'!$B$34:$B$43))</f>
        <v/>
      </c>
      <c r="N68" s="15">
        <f>IF($E68="","",$E68*IF($F68="",1,$F68)+IF($H68="",0,$H68))</f>
        <v/>
      </c>
      <c r="O68" s="15">
        <f>IF($G68="","",$G68*IF($F68="",1,$F68))</f>
        <v/>
      </c>
      <c r="P68" s="15">
        <f>IF(OR($C68="",$G68=""),"",(ROUND($G68*$M68,0)+SUMIF('集計を見る'!$A$34:$A$43,$C68,'集計を見る'!$C$34:$C$43)+IF($I68="",0,$I68)+IF($J68="",0,$J68))*IF($F68="",1,$F68))</f>
        <v/>
      </c>
      <c r="Q68" s="15">
        <f>IF(OR($N68="",$O68="",$P68=""),"",$O68-$N68-$P68)</f>
        <v/>
      </c>
      <c r="R68" s="15">
        <f>IF($Q68="","",ROUND($Q68/IF($F68="",1,$F68),0))</f>
        <v/>
      </c>
      <c r="S68" s="45">
        <f>IF(OR($Q68="",$O68=""),"",IF($O68=0,"",$Q68/$O68))</f>
        <v/>
      </c>
      <c r="T68" s="45">
        <f>IF(OR($Q68="",$N68=""),"",IF($N68=0,"",$Q68/$N68))</f>
        <v/>
      </c>
      <c r="U68" s="15">
        <f>IF(OR($C68="",$E68="",$G68=""),"",IF($M68&gt;=1,"",ROUND(($N68/IF($F68="",1,$F68)+SUMIF('集計を見る'!$A$34:$A$43,$C68,'集計を見る'!$C$34:$C$43)+IF($I68="",0,$I68)+IF($J68="",0,$J68))/(1-$M68),0)))</f>
        <v/>
      </c>
      <c r="V68" s="15">
        <f>IF(OR($G68="",$U68=""),"",$G68-$U68)</f>
        <v/>
      </c>
      <c r="W68" s="16">
        <f>IF(AND($A68="",$B68="",$C68="",$E68="",$G68=""),"",IF(OR($C68="",$E68="",$G68=""),"入力が足りません",IF(COUNTIF('集計を見る'!$A$34:$A$43,$C68)=0,"販路が一覧にない",IF($Q68&lt;=0,"赤字",IF(AND($S68&gt;=$B$2,$R68&gt;=$B$3),"仕入れる",IF(OR($S68&gt;=$B$2,$R68&gt;=$B$3),"要検討","見送り"))))))</f>
        <v/>
      </c>
      <c r="X68" s="16">
        <f>IF($A68="","",TEXT($A68,"yyyy/mm"))</f>
        <v/>
      </c>
    </row>
    <row r="69" hidden="1" ht="22" customHeight="1">
      <c r="A69" s="57" t="n"/>
      <c r="B69" s="58" t="n"/>
      <c r="C69" s="59" t="n"/>
      <c r="D69" s="59" t="n"/>
      <c r="E69" s="56" t="n"/>
      <c r="F69" s="56" t="n"/>
      <c r="G69" s="56" t="n"/>
      <c r="H69" s="56" t="n"/>
      <c r="I69" s="56" t="n"/>
      <c r="J69" s="56" t="n"/>
      <c r="K69" s="59" t="n"/>
      <c r="L69" s="58" t="n"/>
      <c r="M69" s="44">
        <f>IF($C69="","",SUMIF('集計を見る'!$A$34:$A$43,$C69,'集計を見る'!$B$34:$B$43))</f>
        <v/>
      </c>
      <c r="N69" s="12">
        <f>IF($E69="","",$E69*IF($F69="",1,$F69)+IF($H69="",0,$H69))</f>
        <v/>
      </c>
      <c r="O69" s="12">
        <f>IF($G69="","",$G69*IF($F69="",1,$F69))</f>
        <v/>
      </c>
      <c r="P69" s="12">
        <f>IF(OR($C69="",$G69=""),"",(ROUND($G69*$M69,0)+SUMIF('集計を見る'!$A$34:$A$43,$C69,'集計を見る'!$C$34:$C$43)+IF($I69="",0,$I69)+IF($J69="",0,$J69))*IF($F69="",1,$F69))</f>
        <v/>
      </c>
      <c r="Q69" s="12">
        <f>IF(OR($N69="",$O69="",$P69=""),"",$O69-$N69-$P69)</f>
        <v/>
      </c>
      <c r="R69" s="12">
        <f>IF($Q69="","",ROUND($Q69/IF($F69="",1,$F69),0))</f>
        <v/>
      </c>
      <c r="S69" s="44">
        <f>IF(OR($Q69="",$O69=""),"",IF($O69=0,"",$Q69/$O69))</f>
        <v/>
      </c>
      <c r="T69" s="44">
        <f>IF(OR($Q69="",$N69=""),"",IF($N69=0,"",$Q69/$N69))</f>
        <v/>
      </c>
      <c r="U69" s="12">
        <f>IF(OR($C69="",$E69="",$G69=""),"",IF($M69&gt;=1,"",ROUND(($N69/IF($F69="",1,$F69)+SUMIF('集計を見る'!$A$34:$A$43,$C69,'集計を見る'!$C$34:$C$43)+IF($I69="",0,$I69)+IF($J69="",0,$J69))/(1-$M69),0)))</f>
        <v/>
      </c>
      <c r="V69" s="12">
        <f>IF(OR($G69="",$U69=""),"",$G69-$U69)</f>
        <v/>
      </c>
      <c r="W69" s="13">
        <f>IF(AND($A69="",$B69="",$C69="",$E69="",$G69=""),"",IF(OR($C69="",$E69="",$G69=""),"入力が足りません",IF(COUNTIF('集計を見る'!$A$34:$A$43,$C69)=0,"販路が一覧にない",IF($Q69&lt;=0,"赤字",IF(AND($S69&gt;=$B$2,$R69&gt;=$B$3),"仕入れる",IF(OR($S69&gt;=$B$2,$R69&gt;=$B$3),"要検討","見送り"))))))</f>
        <v/>
      </c>
      <c r="X69" s="13">
        <f>IF($A69="","",TEXT($A69,"yyyy/mm"))</f>
        <v/>
      </c>
    </row>
    <row r="70" hidden="1" ht="22" customHeight="1">
      <c r="A70" s="57" t="n"/>
      <c r="B70" s="58" t="n"/>
      <c r="C70" s="59" t="n"/>
      <c r="D70" s="59" t="n"/>
      <c r="E70" s="56" t="n"/>
      <c r="F70" s="56" t="n"/>
      <c r="G70" s="56" t="n"/>
      <c r="H70" s="56" t="n"/>
      <c r="I70" s="56" t="n"/>
      <c r="J70" s="56" t="n"/>
      <c r="K70" s="59" t="n"/>
      <c r="L70" s="58" t="n"/>
      <c r="M70" s="45">
        <f>IF($C70="","",SUMIF('集計を見る'!$A$34:$A$43,$C70,'集計を見る'!$B$34:$B$43))</f>
        <v/>
      </c>
      <c r="N70" s="15">
        <f>IF($E70="","",$E70*IF($F70="",1,$F70)+IF($H70="",0,$H70))</f>
        <v/>
      </c>
      <c r="O70" s="15">
        <f>IF($G70="","",$G70*IF($F70="",1,$F70))</f>
        <v/>
      </c>
      <c r="P70" s="15">
        <f>IF(OR($C70="",$G70=""),"",(ROUND($G70*$M70,0)+SUMIF('集計を見る'!$A$34:$A$43,$C70,'集計を見る'!$C$34:$C$43)+IF($I70="",0,$I70)+IF($J70="",0,$J70))*IF($F70="",1,$F70))</f>
        <v/>
      </c>
      <c r="Q70" s="15">
        <f>IF(OR($N70="",$O70="",$P70=""),"",$O70-$N70-$P70)</f>
        <v/>
      </c>
      <c r="R70" s="15">
        <f>IF($Q70="","",ROUND($Q70/IF($F70="",1,$F70),0))</f>
        <v/>
      </c>
      <c r="S70" s="45">
        <f>IF(OR($Q70="",$O70=""),"",IF($O70=0,"",$Q70/$O70))</f>
        <v/>
      </c>
      <c r="T70" s="45">
        <f>IF(OR($Q70="",$N70=""),"",IF($N70=0,"",$Q70/$N70))</f>
        <v/>
      </c>
      <c r="U70" s="15">
        <f>IF(OR($C70="",$E70="",$G70=""),"",IF($M70&gt;=1,"",ROUND(($N70/IF($F70="",1,$F70)+SUMIF('集計を見る'!$A$34:$A$43,$C70,'集計を見る'!$C$34:$C$43)+IF($I70="",0,$I70)+IF($J70="",0,$J70))/(1-$M70),0)))</f>
        <v/>
      </c>
      <c r="V70" s="15">
        <f>IF(OR($G70="",$U70=""),"",$G70-$U70)</f>
        <v/>
      </c>
      <c r="W70" s="16">
        <f>IF(AND($A70="",$B70="",$C70="",$E70="",$G70=""),"",IF(OR($C70="",$E70="",$G70=""),"入力が足りません",IF(COUNTIF('集計を見る'!$A$34:$A$43,$C70)=0,"販路が一覧にない",IF($Q70&lt;=0,"赤字",IF(AND($S70&gt;=$B$2,$R70&gt;=$B$3),"仕入れる",IF(OR($S70&gt;=$B$2,$R70&gt;=$B$3),"要検討","見送り"))))))</f>
        <v/>
      </c>
      <c r="X70" s="16">
        <f>IF($A70="","",TEXT($A70,"yyyy/mm"))</f>
        <v/>
      </c>
    </row>
    <row r="71" hidden="1" ht="22" customHeight="1">
      <c r="A71" s="57" t="n"/>
      <c r="B71" s="58" t="n"/>
      <c r="C71" s="59" t="n"/>
      <c r="D71" s="59" t="n"/>
      <c r="E71" s="56" t="n"/>
      <c r="F71" s="56" t="n"/>
      <c r="G71" s="56" t="n"/>
      <c r="H71" s="56" t="n"/>
      <c r="I71" s="56" t="n"/>
      <c r="J71" s="56" t="n"/>
      <c r="K71" s="59" t="n"/>
      <c r="L71" s="58" t="n"/>
      <c r="M71" s="44">
        <f>IF($C71="","",SUMIF('集計を見る'!$A$34:$A$43,$C71,'集計を見る'!$B$34:$B$43))</f>
        <v/>
      </c>
      <c r="N71" s="12">
        <f>IF($E71="","",$E71*IF($F71="",1,$F71)+IF($H71="",0,$H71))</f>
        <v/>
      </c>
      <c r="O71" s="12">
        <f>IF($G71="","",$G71*IF($F71="",1,$F71))</f>
        <v/>
      </c>
      <c r="P71" s="12">
        <f>IF(OR($C71="",$G71=""),"",(ROUND($G71*$M71,0)+SUMIF('集計を見る'!$A$34:$A$43,$C71,'集計を見る'!$C$34:$C$43)+IF($I71="",0,$I71)+IF($J71="",0,$J71))*IF($F71="",1,$F71))</f>
        <v/>
      </c>
      <c r="Q71" s="12">
        <f>IF(OR($N71="",$O71="",$P71=""),"",$O71-$N71-$P71)</f>
        <v/>
      </c>
      <c r="R71" s="12">
        <f>IF($Q71="","",ROUND($Q71/IF($F71="",1,$F71),0))</f>
        <v/>
      </c>
      <c r="S71" s="44">
        <f>IF(OR($Q71="",$O71=""),"",IF($O71=0,"",$Q71/$O71))</f>
        <v/>
      </c>
      <c r="T71" s="44">
        <f>IF(OR($Q71="",$N71=""),"",IF($N71=0,"",$Q71/$N71))</f>
        <v/>
      </c>
      <c r="U71" s="12">
        <f>IF(OR($C71="",$E71="",$G71=""),"",IF($M71&gt;=1,"",ROUND(($N71/IF($F71="",1,$F71)+SUMIF('集計を見る'!$A$34:$A$43,$C71,'集計を見る'!$C$34:$C$43)+IF($I71="",0,$I71)+IF($J71="",0,$J71))/(1-$M71),0)))</f>
        <v/>
      </c>
      <c r="V71" s="12">
        <f>IF(OR($G71="",$U71=""),"",$G71-$U71)</f>
        <v/>
      </c>
      <c r="W71" s="13">
        <f>IF(AND($A71="",$B71="",$C71="",$E71="",$G71=""),"",IF(OR($C71="",$E71="",$G71=""),"入力が足りません",IF(COUNTIF('集計を見る'!$A$34:$A$43,$C71)=0,"販路が一覧にない",IF($Q71&lt;=0,"赤字",IF(AND($S71&gt;=$B$2,$R71&gt;=$B$3),"仕入れる",IF(OR($S71&gt;=$B$2,$R71&gt;=$B$3),"要検討","見送り"))))))</f>
        <v/>
      </c>
      <c r="X71" s="13">
        <f>IF($A71="","",TEXT($A71,"yyyy/mm"))</f>
        <v/>
      </c>
    </row>
    <row r="72" hidden="1" ht="22" customHeight="1">
      <c r="A72" s="57" t="n"/>
      <c r="B72" s="58" t="n"/>
      <c r="C72" s="59" t="n"/>
      <c r="D72" s="59" t="n"/>
      <c r="E72" s="56" t="n"/>
      <c r="F72" s="56" t="n"/>
      <c r="G72" s="56" t="n"/>
      <c r="H72" s="56" t="n"/>
      <c r="I72" s="56" t="n"/>
      <c r="J72" s="56" t="n"/>
      <c r="K72" s="59" t="n"/>
      <c r="L72" s="58" t="n"/>
      <c r="M72" s="45">
        <f>IF($C72="","",SUMIF('集計を見る'!$A$34:$A$43,$C72,'集計を見る'!$B$34:$B$43))</f>
        <v/>
      </c>
      <c r="N72" s="15">
        <f>IF($E72="","",$E72*IF($F72="",1,$F72)+IF($H72="",0,$H72))</f>
        <v/>
      </c>
      <c r="O72" s="15">
        <f>IF($G72="","",$G72*IF($F72="",1,$F72))</f>
        <v/>
      </c>
      <c r="P72" s="15">
        <f>IF(OR($C72="",$G72=""),"",(ROUND($G72*$M72,0)+SUMIF('集計を見る'!$A$34:$A$43,$C72,'集計を見る'!$C$34:$C$43)+IF($I72="",0,$I72)+IF($J72="",0,$J72))*IF($F72="",1,$F72))</f>
        <v/>
      </c>
      <c r="Q72" s="15">
        <f>IF(OR($N72="",$O72="",$P72=""),"",$O72-$N72-$P72)</f>
        <v/>
      </c>
      <c r="R72" s="15">
        <f>IF($Q72="","",ROUND($Q72/IF($F72="",1,$F72),0))</f>
        <v/>
      </c>
      <c r="S72" s="45">
        <f>IF(OR($Q72="",$O72=""),"",IF($O72=0,"",$Q72/$O72))</f>
        <v/>
      </c>
      <c r="T72" s="45">
        <f>IF(OR($Q72="",$N72=""),"",IF($N72=0,"",$Q72/$N72))</f>
        <v/>
      </c>
      <c r="U72" s="15">
        <f>IF(OR($C72="",$E72="",$G72=""),"",IF($M72&gt;=1,"",ROUND(($N72/IF($F72="",1,$F72)+SUMIF('集計を見る'!$A$34:$A$43,$C72,'集計を見る'!$C$34:$C$43)+IF($I72="",0,$I72)+IF($J72="",0,$J72))/(1-$M72),0)))</f>
        <v/>
      </c>
      <c r="V72" s="15">
        <f>IF(OR($G72="",$U72=""),"",$G72-$U72)</f>
        <v/>
      </c>
      <c r="W72" s="16">
        <f>IF(AND($A72="",$B72="",$C72="",$E72="",$G72=""),"",IF(OR($C72="",$E72="",$G72=""),"入力が足りません",IF(COUNTIF('集計を見る'!$A$34:$A$43,$C72)=0,"販路が一覧にない",IF($Q72&lt;=0,"赤字",IF(AND($S72&gt;=$B$2,$R72&gt;=$B$3),"仕入れる",IF(OR($S72&gt;=$B$2,$R72&gt;=$B$3),"要検討","見送り"))))))</f>
        <v/>
      </c>
      <c r="X72" s="16">
        <f>IF($A72="","",TEXT($A72,"yyyy/mm"))</f>
        <v/>
      </c>
    </row>
    <row r="73" hidden="1" ht="22" customHeight="1">
      <c r="A73" s="57" t="n"/>
      <c r="B73" s="58" t="n"/>
      <c r="C73" s="59" t="n"/>
      <c r="D73" s="59" t="n"/>
      <c r="E73" s="56" t="n"/>
      <c r="F73" s="56" t="n"/>
      <c r="G73" s="56" t="n"/>
      <c r="H73" s="56" t="n"/>
      <c r="I73" s="56" t="n"/>
      <c r="J73" s="56" t="n"/>
      <c r="K73" s="59" t="n"/>
      <c r="L73" s="58" t="n"/>
      <c r="M73" s="44">
        <f>IF($C73="","",SUMIF('集計を見る'!$A$34:$A$43,$C73,'集計を見る'!$B$34:$B$43))</f>
        <v/>
      </c>
      <c r="N73" s="12">
        <f>IF($E73="","",$E73*IF($F73="",1,$F73)+IF($H73="",0,$H73))</f>
        <v/>
      </c>
      <c r="O73" s="12">
        <f>IF($G73="","",$G73*IF($F73="",1,$F73))</f>
        <v/>
      </c>
      <c r="P73" s="12">
        <f>IF(OR($C73="",$G73=""),"",(ROUND($G73*$M73,0)+SUMIF('集計を見る'!$A$34:$A$43,$C73,'集計を見る'!$C$34:$C$43)+IF($I73="",0,$I73)+IF($J73="",0,$J73))*IF($F73="",1,$F73))</f>
        <v/>
      </c>
      <c r="Q73" s="12">
        <f>IF(OR($N73="",$O73="",$P73=""),"",$O73-$N73-$P73)</f>
        <v/>
      </c>
      <c r="R73" s="12">
        <f>IF($Q73="","",ROUND($Q73/IF($F73="",1,$F73),0))</f>
        <v/>
      </c>
      <c r="S73" s="44">
        <f>IF(OR($Q73="",$O73=""),"",IF($O73=0,"",$Q73/$O73))</f>
        <v/>
      </c>
      <c r="T73" s="44">
        <f>IF(OR($Q73="",$N73=""),"",IF($N73=0,"",$Q73/$N73))</f>
        <v/>
      </c>
      <c r="U73" s="12">
        <f>IF(OR($C73="",$E73="",$G73=""),"",IF($M73&gt;=1,"",ROUND(($N73/IF($F73="",1,$F73)+SUMIF('集計を見る'!$A$34:$A$43,$C73,'集計を見る'!$C$34:$C$43)+IF($I73="",0,$I73)+IF($J73="",0,$J73))/(1-$M73),0)))</f>
        <v/>
      </c>
      <c r="V73" s="12">
        <f>IF(OR($G73="",$U73=""),"",$G73-$U73)</f>
        <v/>
      </c>
      <c r="W73" s="13">
        <f>IF(AND($A73="",$B73="",$C73="",$E73="",$G73=""),"",IF(OR($C73="",$E73="",$G73=""),"入力が足りません",IF(COUNTIF('集計を見る'!$A$34:$A$43,$C73)=0,"販路が一覧にない",IF($Q73&lt;=0,"赤字",IF(AND($S73&gt;=$B$2,$R73&gt;=$B$3),"仕入れる",IF(OR($S73&gt;=$B$2,$R73&gt;=$B$3),"要検討","見送り"))))))</f>
        <v/>
      </c>
      <c r="X73" s="13">
        <f>IF($A73="","",TEXT($A73,"yyyy/mm"))</f>
        <v/>
      </c>
    </row>
    <row r="74" hidden="1" ht="22" customHeight="1">
      <c r="A74" s="57" t="n"/>
      <c r="B74" s="58" t="n"/>
      <c r="C74" s="59" t="n"/>
      <c r="D74" s="59" t="n"/>
      <c r="E74" s="56" t="n"/>
      <c r="F74" s="56" t="n"/>
      <c r="G74" s="56" t="n"/>
      <c r="H74" s="56" t="n"/>
      <c r="I74" s="56" t="n"/>
      <c r="J74" s="56" t="n"/>
      <c r="K74" s="59" t="n"/>
      <c r="L74" s="58" t="n"/>
      <c r="M74" s="45">
        <f>IF($C74="","",SUMIF('集計を見る'!$A$34:$A$43,$C74,'集計を見る'!$B$34:$B$43))</f>
        <v/>
      </c>
      <c r="N74" s="15">
        <f>IF($E74="","",$E74*IF($F74="",1,$F74)+IF($H74="",0,$H74))</f>
        <v/>
      </c>
      <c r="O74" s="15">
        <f>IF($G74="","",$G74*IF($F74="",1,$F74))</f>
        <v/>
      </c>
      <c r="P74" s="15">
        <f>IF(OR($C74="",$G74=""),"",(ROUND($G74*$M74,0)+SUMIF('集計を見る'!$A$34:$A$43,$C74,'集計を見る'!$C$34:$C$43)+IF($I74="",0,$I74)+IF($J74="",0,$J74))*IF($F74="",1,$F74))</f>
        <v/>
      </c>
      <c r="Q74" s="15">
        <f>IF(OR($N74="",$O74="",$P74=""),"",$O74-$N74-$P74)</f>
        <v/>
      </c>
      <c r="R74" s="15">
        <f>IF($Q74="","",ROUND($Q74/IF($F74="",1,$F74),0))</f>
        <v/>
      </c>
      <c r="S74" s="45">
        <f>IF(OR($Q74="",$O74=""),"",IF($O74=0,"",$Q74/$O74))</f>
        <v/>
      </c>
      <c r="T74" s="45">
        <f>IF(OR($Q74="",$N74=""),"",IF($N74=0,"",$Q74/$N74))</f>
        <v/>
      </c>
      <c r="U74" s="15">
        <f>IF(OR($C74="",$E74="",$G74=""),"",IF($M74&gt;=1,"",ROUND(($N74/IF($F74="",1,$F74)+SUMIF('集計を見る'!$A$34:$A$43,$C74,'集計を見る'!$C$34:$C$43)+IF($I74="",0,$I74)+IF($J74="",0,$J74))/(1-$M74),0)))</f>
        <v/>
      </c>
      <c r="V74" s="15">
        <f>IF(OR($G74="",$U74=""),"",$G74-$U74)</f>
        <v/>
      </c>
      <c r="W74" s="16">
        <f>IF(AND($A74="",$B74="",$C74="",$E74="",$G74=""),"",IF(OR($C74="",$E74="",$G74=""),"入力が足りません",IF(COUNTIF('集計を見る'!$A$34:$A$43,$C74)=0,"販路が一覧にない",IF($Q74&lt;=0,"赤字",IF(AND($S74&gt;=$B$2,$R74&gt;=$B$3),"仕入れる",IF(OR($S74&gt;=$B$2,$R74&gt;=$B$3),"要検討","見送り"))))))</f>
        <v/>
      </c>
      <c r="X74" s="16">
        <f>IF($A74="","",TEXT($A74,"yyyy/mm"))</f>
        <v/>
      </c>
    </row>
    <row r="75" hidden="1" ht="22" customHeight="1">
      <c r="A75" s="57" t="n"/>
      <c r="B75" s="58" t="n"/>
      <c r="C75" s="59" t="n"/>
      <c r="D75" s="59" t="n"/>
      <c r="E75" s="56" t="n"/>
      <c r="F75" s="56" t="n"/>
      <c r="G75" s="56" t="n"/>
      <c r="H75" s="56" t="n"/>
      <c r="I75" s="56" t="n"/>
      <c r="J75" s="56" t="n"/>
      <c r="K75" s="59" t="n"/>
      <c r="L75" s="58" t="n"/>
      <c r="M75" s="44">
        <f>IF($C75="","",SUMIF('集計を見る'!$A$34:$A$43,$C75,'集計を見る'!$B$34:$B$43))</f>
        <v/>
      </c>
      <c r="N75" s="12">
        <f>IF($E75="","",$E75*IF($F75="",1,$F75)+IF($H75="",0,$H75))</f>
        <v/>
      </c>
      <c r="O75" s="12">
        <f>IF($G75="","",$G75*IF($F75="",1,$F75))</f>
        <v/>
      </c>
      <c r="P75" s="12">
        <f>IF(OR($C75="",$G75=""),"",(ROUND($G75*$M75,0)+SUMIF('集計を見る'!$A$34:$A$43,$C75,'集計を見る'!$C$34:$C$43)+IF($I75="",0,$I75)+IF($J75="",0,$J75))*IF($F75="",1,$F75))</f>
        <v/>
      </c>
      <c r="Q75" s="12">
        <f>IF(OR($N75="",$O75="",$P75=""),"",$O75-$N75-$P75)</f>
        <v/>
      </c>
      <c r="R75" s="12">
        <f>IF($Q75="","",ROUND($Q75/IF($F75="",1,$F75),0))</f>
        <v/>
      </c>
      <c r="S75" s="44">
        <f>IF(OR($Q75="",$O75=""),"",IF($O75=0,"",$Q75/$O75))</f>
        <v/>
      </c>
      <c r="T75" s="44">
        <f>IF(OR($Q75="",$N75=""),"",IF($N75=0,"",$Q75/$N75))</f>
        <v/>
      </c>
      <c r="U75" s="12">
        <f>IF(OR($C75="",$E75="",$G75=""),"",IF($M75&gt;=1,"",ROUND(($N75/IF($F75="",1,$F75)+SUMIF('集計を見る'!$A$34:$A$43,$C75,'集計を見る'!$C$34:$C$43)+IF($I75="",0,$I75)+IF($J75="",0,$J75))/(1-$M75),0)))</f>
        <v/>
      </c>
      <c r="V75" s="12">
        <f>IF(OR($G75="",$U75=""),"",$G75-$U75)</f>
        <v/>
      </c>
      <c r="W75" s="13">
        <f>IF(AND($A75="",$B75="",$C75="",$E75="",$G75=""),"",IF(OR($C75="",$E75="",$G75=""),"入力が足りません",IF(COUNTIF('集計を見る'!$A$34:$A$43,$C75)=0,"販路が一覧にない",IF($Q75&lt;=0,"赤字",IF(AND($S75&gt;=$B$2,$R75&gt;=$B$3),"仕入れる",IF(OR($S75&gt;=$B$2,$R75&gt;=$B$3),"要検討","見送り"))))))</f>
        <v/>
      </c>
      <c r="X75" s="13">
        <f>IF($A75="","",TEXT($A75,"yyyy/mm"))</f>
        <v/>
      </c>
    </row>
    <row r="76" hidden="1" ht="22" customHeight="1">
      <c r="A76" s="57" t="n"/>
      <c r="B76" s="58" t="n"/>
      <c r="C76" s="59" t="n"/>
      <c r="D76" s="59" t="n"/>
      <c r="E76" s="56" t="n"/>
      <c r="F76" s="56" t="n"/>
      <c r="G76" s="56" t="n"/>
      <c r="H76" s="56" t="n"/>
      <c r="I76" s="56" t="n"/>
      <c r="J76" s="56" t="n"/>
      <c r="K76" s="59" t="n"/>
      <c r="L76" s="58" t="n"/>
      <c r="M76" s="45">
        <f>IF($C76="","",SUMIF('集計を見る'!$A$34:$A$43,$C76,'集計を見る'!$B$34:$B$43))</f>
        <v/>
      </c>
      <c r="N76" s="15">
        <f>IF($E76="","",$E76*IF($F76="",1,$F76)+IF($H76="",0,$H76))</f>
        <v/>
      </c>
      <c r="O76" s="15">
        <f>IF($G76="","",$G76*IF($F76="",1,$F76))</f>
        <v/>
      </c>
      <c r="P76" s="15">
        <f>IF(OR($C76="",$G76=""),"",(ROUND($G76*$M76,0)+SUMIF('集計を見る'!$A$34:$A$43,$C76,'集計を見る'!$C$34:$C$43)+IF($I76="",0,$I76)+IF($J76="",0,$J76))*IF($F76="",1,$F76))</f>
        <v/>
      </c>
      <c r="Q76" s="15">
        <f>IF(OR($N76="",$O76="",$P76=""),"",$O76-$N76-$P76)</f>
        <v/>
      </c>
      <c r="R76" s="15">
        <f>IF($Q76="","",ROUND($Q76/IF($F76="",1,$F76),0))</f>
        <v/>
      </c>
      <c r="S76" s="45">
        <f>IF(OR($Q76="",$O76=""),"",IF($O76=0,"",$Q76/$O76))</f>
        <v/>
      </c>
      <c r="T76" s="45">
        <f>IF(OR($Q76="",$N76=""),"",IF($N76=0,"",$Q76/$N76))</f>
        <v/>
      </c>
      <c r="U76" s="15">
        <f>IF(OR($C76="",$E76="",$G76=""),"",IF($M76&gt;=1,"",ROUND(($N76/IF($F76="",1,$F76)+SUMIF('集計を見る'!$A$34:$A$43,$C76,'集計を見る'!$C$34:$C$43)+IF($I76="",0,$I76)+IF($J76="",0,$J76))/(1-$M76),0)))</f>
        <v/>
      </c>
      <c r="V76" s="15">
        <f>IF(OR($G76="",$U76=""),"",$G76-$U76)</f>
        <v/>
      </c>
      <c r="W76" s="16">
        <f>IF(AND($A76="",$B76="",$C76="",$E76="",$G76=""),"",IF(OR($C76="",$E76="",$G76=""),"入力が足りません",IF(COUNTIF('集計を見る'!$A$34:$A$43,$C76)=0,"販路が一覧にない",IF($Q76&lt;=0,"赤字",IF(AND($S76&gt;=$B$2,$R76&gt;=$B$3),"仕入れる",IF(OR($S76&gt;=$B$2,$R76&gt;=$B$3),"要検討","見送り"))))))</f>
        <v/>
      </c>
      <c r="X76" s="16">
        <f>IF($A76="","",TEXT($A76,"yyyy/mm"))</f>
        <v/>
      </c>
    </row>
    <row r="77" hidden="1" ht="22" customHeight="1">
      <c r="A77" s="57" t="n"/>
      <c r="B77" s="58" t="n"/>
      <c r="C77" s="59" t="n"/>
      <c r="D77" s="59" t="n"/>
      <c r="E77" s="56" t="n"/>
      <c r="F77" s="56" t="n"/>
      <c r="G77" s="56" t="n"/>
      <c r="H77" s="56" t="n"/>
      <c r="I77" s="56" t="n"/>
      <c r="J77" s="56" t="n"/>
      <c r="K77" s="59" t="n"/>
      <c r="L77" s="58" t="n"/>
      <c r="M77" s="44">
        <f>IF($C77="","",SUMIF('集計を見る'!$A$34:$A$43,$C77,'集計を見る'!$B$34:$B$43))</f>
        <v/>
      </c>
      <c r="N77" s="12">
        <f>IF($E77="","",$E77*IF($F77="",1,$F77)+IF($H77="",0,$H77))</f>
        <v/>
      </c>
      <c r="O77" s="12">
        <f>IF($G77="","",$G77*IF($F77="",1,$F77))</f>
        <v/>
      </c>
      <c r="P77" s="12">
        <f>IF(OR($C77="",$G77=""),"",(ROUND($G77*$M77,0)+SUMIF('集計を見る'!$A$34:$A$43,$C77,'集計を見る'!$C$34:$C$43)+IF($I77="",0,$I77)+IF($J77="",0,$J77))*IF($F77="",1,$F77))</f>
        <v/>
      </c>
      <c r="Q77" s="12">
        <f>IF(OR($N77="",$O77="",$P77=""),"",$O77-$N77-$P77)</f>
        <v/>
      </c>
      <c r="R77" s="12">
        <f>IF($Q77="","",ROUND($Q77/IF($F77="",1,$F77),0))</f>
        <v/>
      </c>
      <c r="S77" s="44">
        <f>IF(OR($Q77="",$O77=""),"",IF($O77=0,"",$Q77/$O77))</f>
        <v/>
      </c>
      <c r="T77" s="44">
        <f>IF(OR($Q77="",$N77=""),"",IF($N77=0,"",$Q77/$N77))</f>
        <v/>
      </c>
      <c r="U77" s="12">
        <f>IF(OR($C77="",$E77="",$G77=""),"",IF($M77&gt;=1,"",ROUND(($N77/IF($F77="",1,$F77)+SUMIF('集計を見る'!$A$34:$A$43,$C77,'集計を見る'!$C$34:$C$43)+IF($I77="",0,$I77)+IF($J77="",0,$J77))/(1-$M77),0)))</f>
        <v/>
      </c>
      <c r="V77" s="12">
        <f>IF(OR($G77="",$U77=""),"",$G77-$U77)</f>
        <v/>
      </c>
      <c r="W77" s="13">
        <f>IF(AND($A77="",$B77="",$C77="",$E77="",$G77=""),"",IF(OR($C77="",$E77="",$G77=""),"入力が足りません",IF(COUNTIF('集計を見る'!$A$34:$A$43,$C77)=0,"販路が一覧にない",IF($Q77&lt;=0,"赤字",IF(AND($S77&gt;=$B$2,$R77&gt;=$B$3),"仕入れる",IF(OR($S77&gt;=$B$2,$R77&gt;=$B$3),"要検討","見送り"))))))</f>
        <v/>
      </c>
      <c r="X77" s="13">
        <f>IF($A77="","",TEXT($A77,"yyyy/mm"))</f>
        <v/>
      </c>
    </row>
    <row r="78" hidden="1" ht="22" customHeight="1">
      <c r="A78" s="57" t="n"/>
      <c r="B78" s="58" t="n"/>
      <c r="C78" s="59" t="n"/>
      <c r="D78" s="59" t="n"/>
      <c r="E78" s="56" t="n"/>
      <c r="F78" s="56" t="n"/>
      <c r="G78" s="56" t="n"/>
      <c r="H78" s="56" t="n"/>
      <c r="I78" s="56" t="n"/>
      <c r="J78" s="56" t="n"/>
      <c r="K78" s="59" t="n"/>
      <c r="L78" s="58" t="n"/>
      <c r="M78" s="45">
        <f>IF($C78="","",SUMIF('集計を見る'!$A$34:$A$43,$C78,'集計を見る'!$B$34:$B$43))</f>
        <v/>
      </c>
      <c r="N78" s="15">
        <f>IF($E78="","",$E78*IF($F78="",1,$F78)+IF($H78="",0,$H78))</f>
        <v/>
      </c>
      <c r="O78" s="15">
        <f>IF($G78="","",$G78*IF($F78="",1,$F78))</f>
        <v/>
      </c>
      <c r="P78" s="15">
        <f>IF(OR($C78="",$G78=""),"",(ROUND($G78*$M78,0)+SUMIF('集計を見る'!$A$34:$A$43,$C78,'集計を見る'!$C$34:$C$43)+IF($I78="",0,$I78)+IF($J78="",0,$J78))*IF($F78="",1,$F78))</f>
        <v/>
      </c>
      <c r="Q78" s="15">
        <f>IF(OR($N78="",$O78="",$P78=""),"",$O78-$N78-$P78)</f>
        <v/>
      </c>
      <c r="R78" s="15">
        <f>IF($Q78="","",ROUND($Q78/IF($F78="",1,$F78),0))</f>
        <v/>
      </c>
      <c r="S78" s="45">
        <f>IF(OR($Q78="",$O78=""),"",IF($O78=0,"",$Q78/$O78))</f>
        <v/>
      </c>
      <c r="T78" s="45">
        <f>IF(OR($Q78="",$N78=""),"",IF($N78=0,"",$Q78/$N78))</f>
        <v/>
      </c>
      <c r="U78" s="15">
        <f>IF(OR($C78="",$E78="",$G78=""),"",IF($M78&gt;=1,"",ROUND(($N78/IF($F78="",1,$F78)+SUMIF('集計を見る'!$A$34:$A$43,$C78,'集計を見る'!$C$34:$C$43)+IF($I78="",0,$I78)+IF($J78="",0,$J78))/(1-$M78),0)))</f>
        <v/>
      </c>
      <c r="V78" s="15">
        <f>IF(OR($G78="",$U78=""),"",$G78-$U78)</f>
        <v/>
      </c>
      <c r="W78" s="16">
        <f>IF(AND($A78="",$B78="",$C78="",$E78="",$G78=""),"",IF(OR($C78="",$E78="",$G78=""),"入力が足りません",IF(COUNTIF('集計を見る'!$A$34:$A$43,$C78)=0,"販路が一覧にない",IF($Q78&lt;=0,"赤字",IF(AND($S78&gt;=$B$2,$R78&gt;=$B$3),"仕入れる",IF(OR($S78&gt;=$B$2,$R78&gt;=$B$3),"要検討","見送り"))))))</f>
        <v/>
      </c>
      <c r="X78" s="16">
        <f>IF($A78="","",TEXT($A78,"yyyy/mm"))</f>
        <v/>
      </c>
    </row>
    <row r="79" hidden="1" ht="22" customHeight="1">
      <c r="A79" s="57" t="n"/>
      <c r="B79" s="58" t="n"/>
      <c r="C79" s="59" t="n"/>
      <c r="D79" s="59" t="n"/>
      <c r="E79" s="56" t="n"/>
      <c r="F79" s="56" t="n"/>
      <c r="G79" s="56" t="n"/>
      <c r="H79" s="56" t="n"/>
      <c r="I79" s="56" t="n"/>
      <c r="J79" s="56" t="n"/>
      <c r="K79" s="59" t="n"/>
      <c r="L79" s="58" t="n"/>
      <c r="M79" s="44">
        <f>IF($C79="","",SUMIF('集計を見る'!$A$34:$A$43,$C79,'集計を見る'!$B$34:$B$43))</f>
        <v/>
      </c>
      <c r="N79" s="12">
        <f>IF($E79="","",$E79*IF($F79="",1,$F79)+IF($H79="",0,$H79))</f>
        <v/>
      </c>
      <c r="O79" s="12">
        <f>IF($G79="","",$G79*IF($F79="",1,$F79))</f>
        <v/>
      </c>
      <c r="P79" s="12">
        <f>IF(OR($C79="",$G79=""),"",(ROUND($G79*$M79,0)+SUMIF('集計を見る'!$A$34:$A$43,$C79,'集計を見る'!$C$34:$C$43)+IF($I79="",0,$I79)+IF($J79="",0,$J79))*IF($F79="",1,$F79))</f>
        <v/>
      </c>
      <c r="Q79" s="12">
        <f>IF(OR($N79="",$O79="",$P79=""),"",$O79-$N79-$P79)</f>
        <v/>
      </c>
      <c r="R79" s="12">
        <f>IF($Q79="","",ROUND($Q79/IF($F79="",1,$F79),0))</f>
        <v/>
      </c>
      <c r="S79" s="44">
        <f>IF(OR($Q79="",$O79=""),"",IF($O79=0,"",$Q79/$O79))</f>
        <v/>
      </c>
      <c r="T79" s="44">
        <f>IF(OR($Q79="",$N79=""),"",IF($N79=0,"",$Q79/$N79))</f>
        <v/>
      </c>
      <c r="U79" s="12">
        <f>IF(OR($C79="",$E79="",$G79=""),"",IF($M79&gt;=1,"",ROUND(($N79/IF($F79="",1,$F79)+SUMIF('集計を見る'!$A$34:$A$43,$C79,'集計を見る'!$C$34:$C$43)+IF($I79="",0,$I79)+IF($J79="",0,$J79))/(1-$M79),0)))</f>
        <v/>
      </c>
      <c r="V79" s="12">
        <f>IF(OR($G79="",$U79=""),"",$G79-$U79)</f>
        <v/>
      </c>
      <c r="W79" s="13">
        <f>IF(AND($A79="",$B79="",$C79="",$E79="",$G79=""),"",IF(OR($C79="",$E79="",$G79=""),"入力が足りません",IF(COUNTIF('集計を見る'!$A$34:$A$43,$C79)=0,"販路が一覧にない",IF($Q79&lt;=0,"赤字",IF(AND($S79&gt;=$B$2,$R79&gt;=$B$3),"仕入れる",IF(OR($S79&gt;=$B$2,$R79&gt;=$B$3),"要検討","見送り"))))))</f>
        <v/>
      </c>
      <c r="X79" s="13">
        <f>IF($A79="","",TEXT($A79,"yyyy/mm"))</f>
        <v/>
      </c>
    </row>
    <row r="80" hidden="1" ht="22" customHeight="1">
      <c r="A80" s="57" t="n"/>
      <c r="B80" s="58" t="n"/>
      <c r="C80" s="59" t="n"/>
      <c r="D80" s="59" t="n"/>
      <c r="E80" s="56" t="n"/>
      <c r="F80" s="56" t="n"/>
      <c r="G80" s="56" t="n"/>
      <c r="H80" s="56" t="n"/>
      <c r="I80" s="56" t="n"/>
      <c r="J80" s="56" t="n"/>
      <c r="K80" s="59" t="n"/>
      <c r="L80" s="58" t="n"/>
      <c r="M80" s="45">
        <f>IF($C80="","",SUMIF('集計を見る'!$A$34:$A$43,$C80,'集計を見る'!$B$34:$B$43))</f>
        <v/>
      </c>
      <c r="N80" s="15">
        <f>IF($E80="","",$E80*IF($F80="",1,$F80)+IF($H80="",0,$H80))</f>
        <v/>
      </c>
      <c r="O80" s="15">
        <f>IF($G80="","",$G80*IF($F80="",1,$F80))</f>
        <v/>
      </c>
      <c r="P80" s="15">
        <f>IF(OR($C80="",$G80=""),"",(ROUND($G80*$M80,0)+SUMIF('集計を見る'!$A$34:$A$43,$C80,'集計を見る'!$C$34:$C$43)+IF($I80="",0,$I80)+IF($J80="",0,$J80))*IF($F80="",1,$F80))</f>
        <v/>
      </c>
      <c r="Q80" s="15">
        <f>IF(OR($N80="",$O80="",$P80=""),"",$O80-$N80-$P80)</f>
        <v/>
      </c>
      <c r="R80" s="15">
        <f>IF($Q80="","",ROUND($Q80/IF($F80="",1,$F80),0))</f>
        <v/>
      </c>
      <c r="S80" s="45">
        <f>IF(OR($Q80="",$O80=""),"",IF($O80=0,"",$Q80/$O80))</f>
        <v/>
      </c>
      <c r="T80" s="45">
        <f>IF(OR($Q80="",$N80=""),"",IF($N80=0,"",$Q80/$N80))</f>
        <v/>
      </c>
      <c r="U80" s="15">
        <f>IF(OR($C80="",$E80="",$G80=""),"",IF($M80&gt;=1,"",ROUND(($N80/IF($F80="",1,$F80)+SUMIF('集計を見る'!$A$34:$A$43,$C80,'集計を見る'!$C$34:$C$43)+IF($I80="",0,$I80)+IF($J80="",0,$J80))/(1-$M80),0)))</f>
        <v/>
      </c>
      <c r="V80" s="15">
        <f>IF(OR($G80="",$U80=""),"",$G80-$U80)</f>
        <v/>
      </c>
      <c r="W80" s="16">
        <f>IF(AND($A80="",$B80="",$C80="",$E80="",$G80=""),"",IF(OR($C80="",$E80="",$G80=""),"入力が足りません",IF(COUNTIF('集計を見る'!$A$34:$A$43,$C80)=0,"販路が一覧にない",IF($Q80&lt;=0,"赤字",IF(AND($S80&gt;=$B$2,$R80&gt;=$B$3),"仕入れる",IF(OR($S80&gt;=$B$2,$R80&gt;=$B$3),"要検討","見送り"))))))</f>
        <v/>
      </c>
      <c r="X80" s="16">
        <f>IF($A80="","",TEXT($A80,"yyyy/mm"))</f>
        <v/>
      </c>
    </row>
    <row r="81" hidden="1" ht="22" customHeight="1">
      <c r="A81" s="57" t="n"/>
      <c r="B81" s="58" t="n"/>
      <c r="C81" s="59" t="n"/>
      <c r="D81" s="59" t="n"/>
      <c r="E81" s="56" t="n"/>
      <c r="F81" s="56" t="n"/>
      <c r="G81" s="56" t="n"/>
      <c r="H81" s="56" t="n"/>
      <c r="I81" s="56" t="n"/>
      <c r="J81" s="56" t="n"/>
      <c r="K81" s="59" t="n"/>
      <c r="L81" s="58" t="n"/>
      <c r="M81" s="44">
        <f>IF($C81="","",SUMIF('集計を見る'!$A$34:$A$43,$C81,'集計を見る'!$B$34:$B$43))</f>
        <v/>
      </c>
      <c r="N81" s="12">
        <f>IF($E81="","",$E81*IF($F81="",1,$F81)+IF($H81="",0,$H81))</f>
        <v/>
      </c>
      <c r="O81" s="12">
        <f>IF($G81="","",$G81*IF($F81="",1,$F81))</f>
        <v/>
      </c>
      <c r="P81" s="12">
        <f>IF(OR($C81="",$G81=""),"",(ROUND($G81*$M81,0)+SUMIF('集計を見る'!$A$34:$A$43,$C81,'集計を見る'!$C$34:$C$43)+IF($I81="",0,$I81)+IF($J81="",0,$J81))*IF($F81="",1,$F81))</f>
        <v/>
      </c>
      <c r="Q81" s="12">
        <f>IF(OR($N81="",$O81="",$P81=""),"",$O81-$N81-$P81)</f>
        <v/>
      </c>
      <c r="R81" s="12">
        <f>IF($Q81="","",ROUND($Q81/IF($F81="",1,$F81),0))</f>
        <v/>
      </c>
      <c r="S81" s="44">
        <f>IF(OR($Q81="",$O81=""),"",IF($O81=0,"",$Q81/$O81))</f>
        <v/>
      </c>
      <c r="T81" s="44">
        <f>IF(OR($Q81="",$N81=""),"",IF($N81=0,"",$Q81/$N81))</f>
        <v/>
      </c>
      <c r="U81" s="12">
        <f>IF(OR($C81="",$E81="",$G81=""),"",IF($M81&gt;=1,"",ROUND(($N81/IF($F81="",1,$F81)+SUMIF('集計を見る'!$A$34:$A$43,$C81,'集計を見る'!$C$34:$C$43)+IF($I81="",0,$I81)+IF($J81="",0,$J81))/(1-$M81),0)))</f>
        <v/>
      </c>
      <c r="V81" s="12">
        <f>IF(OR($G81="",$U81=""),"",$G81-$U81)</f>
        <v/>
      </c>
      <c r="W81" s="13">
        <f>IF(AND($A81="",$B81="",$C81="",$E81="",$G81=""),"",IF(OR($C81="",$E81="",$G81=""),"入力が足りません",IF(COUNTIF('集計を見る'!$A$34:$A$43,$C81)=0,"販路が一覧にない",IF($Q81&lt;=0,"赤字",IF(AND($S81&gt;=$B$2,$R81&gt;=$B$3),"仕入れる",IF(OR($S81&gt;=$B$2,$R81&gt;=$B$3),"要検討","見送り"))))))</f>
        <v/>
      </c>
      <c r="X81" s="13">
        <f>IF($A81="","",TEXT($A81,"yyyy/mm"))</f>
        <v/>
      </c>
    </row>
    <row r="82" hidden="1" ht="22" customHeight="1">
      <c r="A82" s="57" t="n"/>
      <c r="B82" s="58" t="n"/>
      <c r="C82" s="59" t="n"/>
      <c r="D82" s="59" t="n"/>
      <c r="E82" s="56" t="n"/>
      <c r="F82" s="56" t="n"/>
      <c r="G82" s="56" t="n"/>
      <c r="H82" s="56" t="n"/>
      <c r="I82" s="56" t="n"/>
      <c r="J82" s="56" t="n"/>
      <c r="K82" s="59" t="n"/>
      <c r="L82" s="58" t="n"/>
      <c r="M82" s="45">
        <f>IF($C82="","",SUMIF('集計を見る'!$A$34:$A$43,$C82,'集計を見る'!$B$34:$B$43))</f>
        <v/>
      </c>
      <c r="N82" s="15">
        <f>IF($E82="","",$E82*IF($F82="",1,$F82)+IF($H82="",0,$H82))</f>
        <v/>
      </c>
      <c r="O82" s="15">
        <f>IF($G82="","",$G82*IF($F82="",1,$F82))</f>
        <v/>
      </c>
      <c r="P82" s="15">
        <f>IF(OR($C82="",$G82=""),"",(ROUND($G82*$M82,0)+SUMIF('集計を見る'!$A$34:$A$43,$C82,'集計を見る'!$C$34:$C$43)+IF($I82="",0,$I82)+IF($J82="",0,$J82))*IF($F82="",1,$F82))</f>
        <v/>
      </c>
      <c r="Q82" s="15">
        <f>IF(OR($N82="",$O82="",$P82=""),"",$O82-$N82-$P82)</f>
        <v/>
      </c>
      <c r="R82" s="15">
        <f>IF($Q82="","",ROUND($Q82/IF($F82="",1,$F82),0))</f>
        <v/>
      </c>
      <c r="S82" s="45">
        <f>IF(OR($Q82="",$O82=""),"",IF($O82=0,"",$Q82/$O82))</f>
        <v/>
      </c>
      <c r="T82" s="45">
        <f>IF(OR($Q82="",$N82=""),"",IF($N82=0,"",$Q82/$N82))</f>
        <v/>
      </c>
      <c r="U82" s="15">
        <f>IF(OR($C82="",$E82="",$G82=""),"",IF($M82&gt;=1,"",ROUND(($N82/IF($F82="",1,$F82)+SUMIF('集計を見る'!$A$34:$A$43,$C82,'集計を見る'!$C$34:$C$43)+IF($I82="",0,$I82)+IF($J82="",0,$J82))/(1-$M82),0)))</f>
        <v/>
      </c>
      <c r="V82" s="15">
        <f>IF(OR($G82="",$U82=""),"",$G82-$U82)</f>
        <v/>
      </c>
      <c r="W82" s="16">
        <f>IF(AND($A82="",$B82="",$C82="",$E82="",$G82=""),"",IF(OR($C82="",$E82="",$G82=""),"入力が足りません",IF(COUNTIF('集計を見る'!$A$34:$A$43,$C82)=0,"販路が一覧にない",IF($Q82&lt;=0,"赤字",IF(AND($S82&gt;=$B$2,$R82&gt;=$B$3),"仕入れる",IF(OR($S82&gt;=$B$2,$R82&gt;=$B$3),"要検討","見送り"))))))</f>
        <v/>
      </c>
      <c r="X82" s="16">
        <f>IF($A82="","",TEXT($A82,"yyyy/mm"))</f>
        <v/>
      </c>
    </row>
    <row r="83" hidden="1" ht="22" customHeight="1">
      <c r="A83" s="57" t="n"/>
      <c r="B83" s="58" t="n"/>
      <c r="C83" s="59" t="n"/>
      <c r="D83" s="59" t="n"/>
      <c r="E83" s="56" t="n"/>
      <c r="F83" s="56" t="n"/>
      <c r="G83" s="56" t="n"/>
      <c r="H83" s="56" t="n"/>
      <c r="I83" s="56" t="n"/>
      <c r="J83" s="56" t="n"/>
      <c r="K83" s="59" t="n"/>
      <c r="L83" s="58" t="n"/>
      <c r="M83" s="44">
        <f>IF($C83="","",SUMIF('集計を見る'!$A$34:$A$43,$C83,'集計を見る'!$B$34:$B$43))</f>
        <v/>
      </c>
      <c r="N83" s="12">
        <f>IF($E83="","",$E83*IF($F83="",1,$F83)+IF($H83="",0,$H83))</f>
        <v/>
      </c>
      <c r="O83" s="12">
        <f>IF($G83="","",$G83*IF($F83="",1,$F83))</f>
        <v/>
      </c>
      <c r="P83" s="12">
        <f>IF(OR($C83="",$G83=""),"",(ROUND($G83*$M83,0)+SUMIF('集計を見る'!$A$34:$A$43,$C83,'集計を見る'!$C$34:$C$43)+IF($I83="",0,$I83)+IF($J83="",0,$J83))*IF($F83="",1,$F83))</f>
        <v/>
      </c>
      <c r="Q83" s="12">
        <f>IF(OR($N83="",$O83="",$P83=""),"",$O83-$N83-$P83)</f>
        <v/>
      </c>
      <c r="R83" s="12">
        <f>IF($Q83="","",ROUND($Q83/IF($F83="",1,$F83),0))</f>
        <v/>
      </c>
      <c r="S83" s="44">
        <f>IF(OR($Q83="",$O83=""),"",IF($O83=0,"",$Q83/$O83))</f>
        <v/>
      </c>
      <c r="T83" s="44">
        <f>IF(OR($Q83="",$N83=""),"",IF($N83=0,"",$Q83/$N83))</f>
        <v/>
      </c>
      <c r="U83" s="12">
        <f>IF(OR($C83="",$E83="",$G83=""),"",IF($M83&gt;=1,"",ROUND(($N83/IF($F83="",1,$F83)+SUMIF('集計を見る'!$A$34:$A$43,$C83,'集計を見る'!$C$34:$C$43)+IF($I83="",0,$I83)+IF($J83="",0,$J83))/(1-$M83),0)))</f>
        <v/>
      </c>
      <c r="V83" s="12">
        <f>IF(OR($G83="",$U83=""),"",$G83-$U83)</f>
        <v/>
      </c>
      <c r="W83" s="13">
        <f>IF(AND($A83="",$B83="",$C83="",$E83="",$G83=""),"",IF(OR($C83="",$E83="",$G83=""),"入力が足りません",IF(COUNTIF('集計を見る'!$A$34:$A$43,$C83)=0,"販路が一覧にない",IF($Q83&lt;=0,"赤字",IF(AND($S83&gt;=$B$2,$R83&gt;=$B$3),"仕入れる",IF(OR($S83&gt;=$B$2,$R83&gt;=$B$3),"要検討","見送り"))))))</f>
        <v/>
      </c>
      <c r="X83" s="13">
        <f>IF($A83="","",TEXT($A83,"yyyy/mm"))</f>
        <v/>
      </c>
    </row>
    <row r="84" hidden="1" ht="22" customHeight="1">
      <c r="A84" s="57" t="n"/>
      <c r="B84" s="58" t="n"/>
      <c r="C84" s="59" t="n"/>
      <c r="D84" s="59" t="n"/>
      <c r="E84" s="56" t="n"/>
      <c r="F84" s="56" t="n"/>
      <c r="G84" s="56" t="n"/>
      <c r="H84" s="56" t="n"/>
      <c r="I84" s="56" t="n"/>
      <c r="J84" s="56" t="n"/>
      <c r="K84" s="59" t="n"/>
      <c r="L84" s="58" t="n"/>
      <c r="M84" s="45">
        <f>IF($C84="","",SUMIF('集計を見る'!$A$34:$A$43,$C84,'集計を見る'!$B$34:$B$43))</f>
        <v/>
      </c>
      <c r="N84" s="15">
        <f>IF($E84="","",$E84*IF($F84="",1,$F84)+IF($H84="",0,$H84))</f>
        <v/>
      </c>
      <c r="O84" s="15">
        <f>IF($G84="","",$G84*IF($F84="",1,$F84))</f>
        <v/>
      </c>
      <c r="P84" s="15">
        <f>IF(OR($C84="",$G84=""),"",(ROUND($G84*$M84,0)+SUMIF('集計を見る'!$A$34:$A$43,$C84,'集計を見る'!$C$34:$C$43)+IF($I84="",0,$I84)+IF($J84="",0,$J84))*IF($F84="",1,$F84))</f>
        <v/>
      </c>
      <c r="Q84" s="15">
        <f>IF(OR($N84="",$O84="",$P84=""),"",$O84-$N84-$P84)</f>
        <v/>
      </c>
      <c r="R84" s="15">
        <f>IF($Q84="","",ROUND($Q84/IF($F84="",1,$F84),0))</f>
        <v/>
      </c>
      <c r="S84" s="45">
        <f>IF(OR($Q84="",$O84=""),"",IF($O84=0,"",$Q84/$O84))</f>
        <v/>
      </c>
      <c r="T84" s="45">
        <f>IF(OR($Q84="",$N84=""),"",IF($N84=0,"",$Q84/$N84))</f>
        <v/>
      </c>
      <c r="U84" s="15">
        <f>IF(OR($C84="",$E84="",$G84=""),"",IF($M84&gt;=1,"",ROUND(($N84/IF($F84="",1,$F84)+SUMIF('集計を見る'!$A$34:$A$43,$C84,'集計を見る'!$C$34:$C$43)+IF($I84="",0,$I84)+IF($J84="",0,$J84))/(1-$M84),0)))</f>
        <v/>
      </c>
      <c r="V84" s="15">
        <f>IF(OR($G84="",$U84=""),"",$G84-$U84)</f>
        <v/>
      </c>
      <c r="W84" s="16">
        <f>IF(AND($A84="",$B84="",$C84="",$E84="",$G84=""),"",IF(OR($C84="",$E84="",$G84=""),"入力が足りません",IF(COUNTIF('集計を見る'!$A$34:$A$43,$C84)=0,"販路が一覧にない",IF($Q84&lt;=0,"赤字",IF(AND($S84&gt;=$B$2,$R84&gt;=$B$3),"仕入れる",IF(OR($S84&gt;=$B$2,$R84&gt;=$B$3),"要検討","見送り"))))))</f>
        <v/>
      </c>
      <c r="X84" s="16">
        <f>IF($A84="","",TEXT($A84,"yyyy/mm"))</f>
        <v/>
      </c>
    </row>
    <row r="85" hidden="1" ht="22" customHeight="1">
      <c r="A85" s="57" t="n"/>
      <c r="B85" s="58" t="n"/>
      <c r="C85" s="59" t="n"/>
      <c r="D85" s="59" t="n"/>
      <c r="E85" s="56" t="n"/>
      <c r="F85" s="56" t="n"/>
      <c r="G85" s="56" t="n"/>
      <c r="H85" s="56" t="n"/>
      <c r="I85" s="56" t="n"/>
      <c r="J85" s="56" t="n"/>
      <c r="K85" s="59" t="n"/>
      <c r="L85" s="58" t="n"/>
      <c r="M85" s="44">
        <f>IF($C85="","",SUMIF('集計を見る'!$A$34:$A$43,$C85,'集計を見る'!$B$34:$B$43))</f>
        <v/>
      </c>
      <c r="N85" s="12">
        <f>IF($E85="","",$E85*IF($F85="",1,$F85)+IF($H85="",0,$H85))</f>
        <v/>
      </c>
      <c r="O85" s="12">
        <f>IF($G85="","",$G85*IF($F85="",1,$F85))</f>
        <v/>
      </c>
      <c r="P85" s="12">
        <f>IF(OR($C85="",$G85=""),"",(ROUND($G85*$M85,0)+SUMIF('集計を見る'!$A$34:$A$43,$C85,'集計を見る'!$C$34:$C$43)+IF($I85="",0,$I85)+IF($J85="",0,$J85))*IF($F85="",1,$F85))</f>
        <v/>
      </c>
      <c r="Q85" s="12">
        <f>IF(OR($N85="",$O85="",$P85=""),"",$O85-$N85-$P85)</f>
        <v/>
      </c>
      <c r="R85" s="12">
        <f>IF($Q85="","",ROUND($Q85/IF($F85="",1,$F85),0))</f>
        <v/>
      </c>
      <c r="S85" s="44">
        <f>IF(OR($Q85="",$O85=""),"",IF($O85=0,"",$Q85/$O85))</f>
        <v/>
      </c>
      <c r="T85" s="44">
        <f>IF(OR($Q85="",$N85=""),"",IF($N85=0,"",$Q85/$N85))</f>
        <v/>
      </c>
      <c r="U85" s="12">
        <f>IF(OR($C85="",$E85="",$G85=""),"",IF($M85&gt;=1,"",ROUND(($N85/IF($F85="",1,$F85)+SUMIF('集計を見る'!$A$34:$A$43,$C85,'集計を見る'!$C$34:$C$43)+IF($I85="",0,$I85)+IF($J85="",0,$J85))/(1-$M85),0)))</f>
        <v/>
      </c>
      <c r="V85" s="12">
        <f>IF(OR($G85="",$U85=""),"",$G85-$U85)</f>
        <v/>
      </c>
      <c r="W85" s="13">
        <f>IF(AND($A85="",$B85="",$C85="",$E85="",$G85=""),"",IF(OR($C85="",$E85="",$G85=""),"入力が足りません",IF(COUNTIF('集計を見る'!$A$34:$A$43,$C85)=0,"販路が一覧にない",IF($Q85&lt;=0,"赤字",IF(AND($S85&gt;=$B$2,$R85&gt;=$B$3),"仕入れる",IF(OR($S85&gt;=$B$2,$R85&gt;=$B$3),"要検討","見送り"))))))</f>
        <v/>
      </c>
      <c r="X85" s="13">
        <f>IF($A85="","",TEXT($A85,"yyyy/mm"))</f>
        <v/>
      </c>
    </row>
    <row r="86" hidden="1" ht="22" customHeight="1">
      <c r="A86" s="57" t="n"/>
      <c r="B86" s="58" t="n"/>
      <c r="C86" s="59" t="n"/>
      <c r="D86" s="59" t="n"/>
      <c r="E86" s="56" t="n"/>
      <c r="F86" s="56" t="n"/>
      <c r="G86" s="56" t="n"/>
      <c r="H86" s="56" t="n"/>
      <c r="I86" s="56" t="n"/>
      <c r="J86" s="56" t="n"/>
      <c r="K86" s="59" t="n"/>
      <c r="L86" s="58" t="n"/>
      <c r="M86" s="45">
        <f>IF($C86="","",SUMIF('集計を見る'!$A$34:$A$43,$C86,'集計を見る'!$B$34:$B$43))</f>
        <v/>
      </c>
      <c r="N86" s="15">
        <f>IF($E86="","",$E86*IF($F86="",1,$F86)+IF($H86="",0,$H86))</f>
        <v/>
      </c>
      <c r="O86" s="15">
        <f>IF($G86="","",$G86*IF($F86="",1,$F86))</f>
        <v/>
      </c>
      <c r="P86" s="15">
        <f>IF(OR($C86="",$G86=""),"",(ROUND($G86*$M86,0)+SUMIF('集計を見る'!$A$34:$A$43,$C86,'集計を見る'!$C$34:$C$43)+IF($I86="",0,$I86)+IF($J86="",0,$J86))*IF($F86="",1,$F86))</f>
        <v/>
      </c>
      <c r="Q86" s="15">
        <f>IF(OR($N86="",$O86="",$P86=""),"",$O86-$N86-$P86)</f>
        <v/>
      </c>
      <c r="R86" s="15">
        <f>IF($Q86="","",ROUND($Q86/IF($F86="",1,$F86),0))</f>
        <v/>
      </c>
      <c r="S86" s="45">
        <f>IF(OR($Q86="",$O86=""),"",IF($O86=0,"",$Q86/$O86))</f>
        <v/>
      </c>
      <c r="T86" s="45">
        <f>IF(OR($Q86="",$N86=""),"",IF($N86=0,"",$Q86/$N86))</f>
        <v/>
      </c>
      <c r="U86" s="15">
        <f>IF(OR($C86="",$E86="",$G86=""),"",IF($M86&gt;=1,"",ROUND(($N86/IF($F86="",1,$F86)+SUMIF('集計を見る'!$A$34:$A$43,$C86,'集計を見る'!$C$34:$C$43)+IF($I86="",0,$I86)+IF($J86="",0,$J86))/(1-$M86),0)))</f>
        <v/>
      </c>
      <c r="V86" s="15">
        <f>IF(OR($G86="",$U86=""),"",$G86-$U86)</f>
        <v/>
      </c>
      <c r="W86" s="16">
        <f>IF(AND($A86="",$B86="",$C86="",$E86="",$G86=""),"",IF(OR($C86="",$E86="",$G86=""),"入力が足りません",IF(COUNTIF('集計を見る'!$A$34:$A$43,$C86)=0,"販路が一覧にない",IF($Q86&lt;=0,"赤字",IF(AND($S86&gt;=$B$2,$R86&gt;=$B$3),"仕入れる",IF(OR($S86&gt;=$B$2,$R86&gt;=$B$3),"要検討","見送り"))))))</f>
        <v/>
      </c>
      <c r="X86" s="16">
        <f>IF($A86="","",TEXT($A86,"yyyy/mm"))</f>
        <v/>
      </c>
    </row>
    <row r="87" hidden="1" ht="22" customHeight="1">
      <c r="A87" s="57" t="n"/>
      <c r="B87" s="58" t="n"/>
      <c r="C87" s="59" t="n"/>
      <c r="D87" s="59" t="n"/>
      <c r="E87" s="56" t="n"/>
      <c r="F87" s="56" t="n"/>
      <c r="G87" s="56" t="n"/>
      <c r="H87" s="56" t="n"/>
      <c r="I87" s="56" t="n"/>
      <c r="J87" s="56" t="n"/>
      <c r="K87" s="59" t="n"/>
      <c r="L87" s="58" t="n"/>
      <c r="M87" s="44">
        <f>IF($C87="","",SUMIF('集計を見る'!$A$34:$A$43,$C87,'集計を見る'!$B$34:$B$43))</f>
        <v/>
      </c>
      <c r="N87" s="12">
        <f>IF($E87="","",$E87*IF($F87="",1,$F87)+IF($H87="",0,$H87))</f>
        <v/>
      </c>
      <c r="O87" s="12">
        <f>IF($G87="","",$G87*IF($F87="",1,$F87))</f>
        <v/>
      </c>
      <c r="P87" s="12">
        <f>IF(OR($C87="",$G87=""),"",(ROUND($G87*$M87,0)+SUMIF('集計を見る'!$A$34:$A$43,$C87,'集計を見る'!$C$34:$C$43)+IF($I87="",0,$I87)+IF($J87="",0,$J87))*IF($F87="",1,$F87))</f>
        <v/>
      </c>
      <c r="Q87" s="12">
        <f>IF(OR($N87="",$O87="",$P87=""),"",$O87-$N87-$P87)</f>
        <v/>
      </c>
      <c r="R87" s="12">
        <f>IF($Q87="","",ROUND($Q87/IF($F87="",1,$F87),0))</f>
        <v/>
      </c>
      <c r="S87" s="44">
        <f>IF(OR($Q87="",$O87=""),"",IF($O87=0,"",$Q87/$O87))</f>
        <v/>
      </c>
      <c r="T87" s="44">
        <f>IF(OR($Q87="",$N87=""),"",IF($N87=0,"",$Q87/$N87))</f>
        <v/>
      </c>
      <c r="U87" s="12">
        <f>IF(OR($C87="",$E87="",$G87=""),"",IF($M87&gt;=1,"",ROUND(($N87/IF($F87="",1,$F87)+SUMIF('集計を見る'!$A$34:$A$43,$C87,'集計を見る'!$C$34:$C$43)+IF($I87="",0,$I87)+IF($J87="",0,$J87))/(1-$M87),0)))</f>
        <v/>
      </c>
      <c r="V87" s="12">
        <f>IF(OR($G87="",$U87=""),"",$G87-$U87)</f>
        <v/>
      </c>
      <c r="W87" s="13">
        <f>IF(AND($A87="",$B87="",$C87="",$E87="",$G87=""),"",IF(OR($C87="",$E87="",$G87=""),"入力が足りません",IF(COUNTIF('集計を見る'!$A$34:$A$43,$C87)=0,"販路が一覧にない",IF($Q87&lt;=0,"赤字",IF(AND($S87&gt;=$B$2,$R87&gt;=$B$3),"仕入れる",IF(OR($S87&gt;=$B$2,$R87&gt;=$B$3),"要検討","見送り"))))))</f>
        <v/>
      </c>
      <c r="X87" s="13">
        <f>IF($A87="","",TEXT($A87,"yyyy/mm"))</f>
        <v/>
      </c>
    </row>
    <row r="88" hidden="1" ht="22" customHeight="1">
      <c r="A88" s="57" t="n"/>
      <c r="B88" s="58" t="n"/>
      <c r="C88" s="59" t="n"/>
      <c r="D88" s="59" t="n"/>
      <c r="E88" s="56" t="n"/>
      <c r="F88" s="56" t="n"/>
      <c r="G88" s="56" t="n"/>
      <c r="H88" s="56" t="n"/>
      <c r="I88" s="56" t="n"/>
      <c r="J88" s="56" t="n"/>
      <c r="K88" s="59" t="n"/>
      <c r="L88" s="58" t="n"/>
      <c r="M88" s="45">
        <f>IF($C88="","",SUMIF('集計を見る'!$A$34:$A$43,$C88,'集計を見る'!$B$34:$B$43))</f>
        <v/>
      </c>
      <c r="N88" s="15">
        <f>IF($E88="","",$E88*IF($F88="",1,$F88)+IF($H88="",0,$H88))</f>
        <v/>
      </c>
      <c r="O88" s="15">
        <f>IF($G88="","",$G88*IF($F88="",1,$F88))</f>
        <v/>
      </c>
      <c r="P88" s="15">
        <f>IF(OR($C88="",$G88=""),"",(ROUND($G88*$M88,0)+SUMIF('集計を見る'!$A$34:$A$43,$C88,'集計を見る'!$C$34:$C$43)+IF($I88="",0,$I88)+IF($J88="",0,$J88))*IF($F88="",1,$F88))</f>
        <v/>
      </c>
      <c r="Q88" s="15">
        <f>IF(OR($N88="",$O88="",$P88=""),"",$O88-$N88-$P88)</f>
        <v/>
      </c>
      <c r="R88" s="15">
        <f>IF($Q88="","",ROUND($Q88/IF($F88="",1,$F88),0))</f>
        <v/>
      </c>
      <c r="S88" s="45">
        <f>IF(OR($Q88="",$O88=""),"",IF($O88=0,"",$Q88/$O88))</f>
        <v/>
      </c>
      <c r="T88" s="45">
        <f>IF(OR($Q88="",$N88=""),"",IF($N88=0,"",$Q88/$N88))</f>
        <v/>
      </c>
      <c r="U88" s="15">
        <f>IF(OR($C88="",$E88="",$G88=""),"",IF($M88&gt;=1,"",ROUND(($N88/IF($F88="",1,$F88)+SUMIF('集計を見る'!$A$34:$A$43,$C88,'集計を見る'!$C$34:$C$43)+IF($I88="",0,$I88)+IF($J88="",0,$J88))/(1-$M88),0)))</f>
        <v/>
      </c>
      <c r="V88" s="15">
        <f>IF(OR($G88="",$U88=""),"",$G88-$U88)</f>
        <v/>
      </c>
      <c r="W88" s="16">
        <f>IF(AND($A88="",$B88="",$C88="",$E88="",$G88=""),"",IF(OR($C88="",$E88="",$G88=""),"入力が足りません",IF(COUNTIF('集計を見る'!$A$34:$A$43,$C88)=0,"販路が一覧にない",IF($Q88&lt;=0,"赤字",IF(AND($S88&gt;=$B$2,$R88&gt;=$B$3),"仕入れる",IF(OR($S88&gt;=$B$2,$R88&gt;=$B$3),"要検討","見送り"))))))</f>
        <v/>
      </c>
      <c r="X88" s="16">
        <f>IF($A88="","",TEXT($A88,"yyyy/mm"))</f>
        <v/>
      </c>
    </row>
    <row r="89" hidden="1" ht="22" customHeight="1">
      <c r="A89" s="57" t="n"/>
      <c r="B89" s="58" t="n"/>
      <c r="C89" s="59" t="n"/>
      <c r="D89" s="59" t="n"/>
      <c r="E89" s="56" t="n"/>
      <c r="F89" s="56" t="n"/>
      <c r="G89" s="56" t="n"/>
      <c r="H89" s="56" t="n"/>
      <c r="I89" s="56" t="n"/>
      <c r="J89" s="56" t="n"/>
      <c r="K89" s="59" t="n"/>
      <c r="L89" s="58" t="n"/>
      <c r="M89" s="44">
        <f>IF($C89="","",SUMIF('集計を見る'!$A$34:$A$43,$C89,'集計を見る'!$B$34:$B$43))</f>
        <v/>
      </c>
      <c r="N89" s="12">
        <f>IF($E89="","",$E89*IF($F89="",1,$F89)+IF($H89="",0,$H89))</f>
        <v/>
      </c>
      <c r="O89" s="12">
        <f>IF($G89="","",$G89*IF($F89="",1,$F89))</f>
        <v/>
      </c>
      <c r="P89" s="12">
        <f>IF(OR($C89="",$G89=""),"",(ROUND($G89*$M89,0)+SUMIF('集計を見る'!$A$34:$A$43,$C89,'集計を見る'!$C$34:$C$43)+IF($I89="",0,$I89)+IF($J89="",0,$J89))*IF($F89="",1,$F89))</f>
        <v/>
      </c>
      <c r="Q89" s="12">
        <f>IF(OR($N89="",$O89="",$P89=""),"",$O89-$N89-$P89)</f>
        <v/>
      </c>
      <c r="R89" s="12">
        <f>IF($Q89="","",ROUND($Q89/IF($F89="",1,$F89),0))</f>
        <v/>
      </c>
      <c r="S89" s="44">
        <f>IF(OR($Q89="",$O89=""),"",IF($O89=0,"",$Q89/$O89))</f>
        <v/>
      </c>
      <c r="T89" s="44">
        <f>IF(OR($Q89="",$N89=""),"",IF($N89=0,"",$Q89/$N89))</f>
        <v/>
      </c>
      <c r="U89" s="12">
        <f>IF(OR($C89="",$E89="",$G89=""),"",IF($M89&gt;=1,"",ROUND(($N89/IF($F89="",1,$F89)+SUMIF('集計を見る'!$A$34:$A$43,$C89,'集計を見る'!$C$34:$C$43)+IF($I89="",0,$I89)+IF($J89="",0,$J89))/(1-$M89),0)))</f>
        <v/>
      </c>
      <c r="V89" s="12">
        <f>IF(OR($G89="",$U89=""),"",$G89-$U89)</f>
        <v/>
      </c>
      <c r="W89" s="13">
        <f>IF(AND($A89="",$B89="",$C89="",$E89="",$G89=""),"",IF(OR($C89="",$E89="",$G89=""),"入力が足りません",IF(COUNTIF('集計を見る'!$A$34:$A$43,$C89)=0,"販路が一覧にない",IF($Q89&lt;=0,"赤字",IF(AND($S89&gt;=$B$2,$R89&gt;=$B$3),"仕入れる",IF(OR($S89&gt;=$B$2,$R89&gt;=$B$3),"要検討","見送り"))))))</f>
        <v/>
      </c>
      <c r="X89" s="13">
        <f>IF($A89="","",TEXT($A89,"yyyy/mm"))</f>
        <v/>
      </c>
    </row>
    <row r="90" hidden="1" ht="22" customHeight="1">
      <c r="A90" s="57" t="n"/>
      <c r="B90" s="58" t="n"/>
      <c r="C90" s="59" t="n"/>
      <c r="D90" s="59" t="n"/>
      <c r="E90" s="56" t="n"/>
      <c r="F90" s="56" t="n"/>
      <c r="G90" s="56" t="n"/>
      <c r="H90" s="56" t="n"/>
      <c r="I90" s="56" t="n"/>
      <c r="J90" s="56" t="n"/>
      <c r="K90" s="59" t="n"/>
      <c r="L90" s="58" t="n"/>
      <c r="M90" s="45">
        <f>IF($C90="","",SUMIF('集計を見る'!$A$34:$A$43,$C90,'集計を見る'!$B$34:$B$43))</f>
        <v/>
      </c>
      <c r="N90" s="15">
        <f>IF($E90="","",$E90*IF($F90="",1,$F90)+IF($H90="",0,$H90))</f>
        <v/>
      </c>
      <c r="O90" s="15">
        <f>IF($G90="","",$G90*IF($F90="",1,$F90))</f>
        <v/>
      </c>
      <c r="P90" s="15">
        <f>IF(OR($C90="",$G90=""),"",(ROUND($G90*$M90,0)+SUMIF('集計を見る'!$A$34:$A$43,$C90,'集計を見る'!$C$34:$C$43)+IF($I90="",0,$I90)+IF($J90="",0,$J90))*IF($F90="",1,$F90))</f>
        <v/>
      </c>
      <c r="Q90" s="15">
        <f>IF(OR($N90="",$O90="",$P90=""),"",$O90-$N90-$P90)</f>
        <v/>
      </c>
      <c r="R90" s="15">
        <f>IF($Q90="","",ROUND($Q90/IF($F90="",1,$F90),0))</f>
        <v/>
      </c>
      <c r="S90" s="45">
        <f>IF(OR($Q90="",$O90=""),"",IF($O90=0,"",$Q90/$O90))</f>
        <v/>
      </c>
      <c r="T90" s="45">
        <f>IF(OR($Q90="",$N90=""),"",IF($N90=0,"",$Q90/$N90))</f>
        <v/>
      </c>
      <c r="U90" s="15">
        <f>IF(OR($C90="",$E90="",$G90=""),"",IF($M90&gt;=1,"",ROUND(($N90/IF($F90="",1,$F90)+SUMIF('集計を見る'!$A$34:$A$43,$C90,'集計を見る'!$C$34:$C$43)+IF($I90="",0,$I90)+IF($J90="",0,$J90))/(1-$M90),0)))</f>
        <v/>
      </c>
      <c r="V90" s="15">
        <f>IF(OR($G90="",$U90=""),"",$G90-$U90)</f>
        <v/>
      </c>
      <c r="W90" s="16">
        <f>IF(AND($A90="",$B90="",$C90="",$E90="",$G90=""),"",IF(OR($C90="",$E90="",$G90=""),"入力が足りません",IF(COUNTIF('集計を見る'!$A$34:$A$43,$C90)=0,"販路が一覧にない",IF($Q90&lt;=0,"赤字",IF(AND($S90&gt;=$B$2,$R90&gt;=$B$3),"仕入れる",IF(OR($S90&gt;=$B$2,$R90&gt;=$B$3),"要検討","見送り"))))))</f>
        <v/>
      </c>
      <c r="X90" s="16">
        <f>IF($A90="","",TEXT($A90,"yyyy/mm"))</f>
        <v/>
      </c>
    </row>
    <row r="91" hidden="1" ht="22" customHeight="1">
      <c r="A91" s="57" t="n"/>
      <c r="B91" s="58" t="n"/>
      <c r="C91" s="59" t="n"/>
      <c r="D91" s="59" t="n"/>
      <c r="E91" s="56" t="n"/>
      <c r="F91" s="56" t="n"/>
      <c r="G91" s="56" t="n"/>
      <c r="H91" s="56" t="n"/>
      <c r="I91" s="56" t="n"/>
      <c r="J91" s="56" t="n"/>
      <c r="K91" s="59" t="n"/>
      <c r="L91" s="58" t="n"/>
      <c r="M91" s="44">
        <f>IF($C91="","",SUMIF('集計を見る'!$A$34:$A$43,$C91,'集計を見る'!$B$34:$B$43))</f>
        <v/>
      </c>
      <c r="N91" s="12">
        <f>IF($E91="","",$E91*IF($F91="",1,$F91)+IF($H91="",0,$H91))</f>
        <v/>
      </c>
      <c r="O91" s="12">
        <f>IF($G91="","",$G91*IF($F91="",1,$F91))</f>
        <v/>
      </c>
      <c r="P91" s="12">
        <f>IF(OR($C91="",$G91=""),"",(ROUND($G91*$M91,0)+SUMIF('集計を見る'!$A$34:$A$43,$C91,'集計を見る'!$C$34:$C$43)+IF($I91="",0,$I91)+IF($J91="",0,$J91))*IF($F91="",1,$F91))</f>
        <v/>
      </c>
      <c r="Q91" s="12">
        <f>IF(OR($N91="",$O91="",$P91=""),"",$O91-$N91-$P91)</f>
        <v/>
      </c>
      <c r="R91" s="12">
        <f>IF($Q91="","",ROUND($Q91/IF($F91="",1,$F91),0))</f>
        <v/>
      </c>
      <c r="S91" s="44">
        <f>IF(OR($Q91="",$O91=""),"",IF($O91=0,"",$Q91/$O91))</f>
        <v/>
      </c>
      <c r="T91" s="44">
        <f>IF(OR($Q91="",$N91=""),"",IF($N91=0,"",$Q91/$N91))</f>
        <v/>
      </c>
      <c r="U91" s="12">
        <f>IF(OR($C91="",$E91="",$G91=""),"",IF($M91&gt;=1,"",ROUND(($N91/IF($F91="",1,$F91)+SUMIF('集計を見る'!$A$34:$A$43,$C91,'集計を見る'!$C$34:$C$43)+IF($I91="",0,$I91)+IF($J91="",0,$J91))/(1-$M91),0)))</f>
        <v/>
      </c>
      <c r="V91" s="12">
        <f>IF(OR($G91="",$U91=""),"",$G91-$U91)</f>
        <v/>
      </c>
      <c r="W91" s="13">
        <f>IF(AND($A91="",$B91="",$C91="",$E91="",$G91=""),"",IF(OR($C91="",$E91="",$G91=""),"入力が足りません",IF(COUNTIF('集計を見る'!$A$34:$A$43,$C91)=0,"販路が一覧にない",IF($Q91&lt;=0,"赤字",IF(AND($S91&gt;=$B$2,$R91&gt;=$B$3),"仕入れる",IF(OR($S91&gt;=$B$2,$R91&gt;=$B$3),"要検討","見送り"))))))</f>
        <v/>
      </c>
      <c r="X91" s="13">
        <f>IF($A91="","",TEXT($A91,"yyyy/mm"))</f>
        <v/>
      </c>
    </row>
    <row r="92" hidden="1" ht="22" customHeight="1">
      <c r="A92" s="57" t="n"/>
      <c r="B92" s="58" t="n"/>
      <c r="C92" s="59" t="n"/>
      <c r="D92" s="59" t="n"/>
      <c r="E92" s="56" t="n"/>
      <c r="F92" s="56" t="n"/>
      <c r="G92" s="56" t="n"/>
      <c r="H92" s="56" t="n"/>
      <c r="I92" s="56" t="n"/>
      <c r="J92" s="56" t="n"/>
      <c r="K92" s="59" t="n"/>
      <c r="L92" s="58" t="n"/>
      <c r="M92" s="45">
        <f>IF($C92="","",SUMIF('集計を見る'!$A$34:$A$43,$C92,'集計を見る'!$B$34:$B$43))</f>
        <v/>
      </c>
      <c r="N92" s="15">
        <f>IF($E92="","",$E92*IF($F92="",1,$F92)+IF($H92="",0,$H92))</f>
        <v/>
      </c>
      <c r="O92" s="15">
        <f>IF($G92="","",$G92*IF($F92="",1,$F92))</f>
        <v/>
      </c>
      <c r="P92" s="15">
        <f>IF(OR($C92="",$G92=""),"",(ROUND($G92*$M92,0)+SUMIF('集計を見る'!$A$34:$A$43,$C92,'集計を見る'!$C$34:$C$43)+IF($I92="",0,$I92)+IF($J92="",0,$J92))*IF($F92="",1,$F92))</f>
        <v/>
      </c>
      <c r="Q92" s="15">
        <f>IF(OR($N92="",$O92="",$P92=""),"",$O92-$N92-$P92)</f>
        <v/>
      </c>
      <c r="R92" s="15">
        <f>IF($Q92="","",ROUND($Q92/IF($F92="",1,$F92),0))</f>
        <v/>
      </c>
      <c r="S92" s="45">
        <f>IF(OR($Q92="",$O92=""),"",IF($O92=0,"",$Q92/$O92))</f>
        <v/>
      </c>
      <c r="T92" s="45">
        <f>IF(OR($Q92="",$N92=""),"",IF($N92=0,"",$Q92/$N92))</f>
        <v/>
      </c>
      <c r="U92" s="15">
        <f>IF(OR($C92="",$E92="",$G92=""),"",IF($M92&gt;=1,"",ROUND(($N92/IF($F92="",1,$F92)+SUMIF('集計を見る'!$A$34:$A$43,$C92,'集計を見る'!$C$34:$C$43)+IF($I92="",0,$I92)+IF($J92="",0,$J92))/(1-$M92),0)))</f>
        <v/>
      </c>
      <c r="V92" s="15">
        <f>IF(OR($G92="",$U92=""),"",$G92-$U92)</f>
        <v/>
      </c>
      <c r="W92" s="16">
        <f>IF(AND($A92="",$B92="",$C92="",$E92="",$G92=""),"",IF(OR($C92="",$E92="",$G92=""),"入力が足りません",IF(COUNTIF('集計を見る'!$A$34:$A$43,$C92)=0,"販路が一覧にない",IF($Q92&lt;=0,"赤字",IF(AND($S92&gt;=$B$2,$R92&gt;=$B$3),"仕入れる",IF(OR($S92&gt;=$B$2,$R92&gt;=$B$3),"要検討","見送り"))))))</f>
        <v/>
      </c>
      <c r="X92" s="16">
        <f>IF($A92="","",TEXT($A92,"yyyy/mm"))</f>
        <v/>
      </c>
    </row>
    <row r="93" hidden="1" ht="22" customHeight="1">
      <c r="A93" s="57" t="n"/>
      <c r="B93" s="58" t="n"/>
      <c r="C93" s="59" t="n"/>
      <c r="D93" s="59" t="n"/>
      <c r="E93" s="56" t="n"/>
      <c r="F93" s="56" t="n"/>
      <c r="G93" s="56" t="n"/>
      <c r="H93" s="56" t="n"/>
      <c r="I93" s="56" t="n"/>
      <c r="J93" s="56" t="n"/>
      <c r="K93" s="59" t="n"/>
      <c r="L93" s="58" t="n"/>
      <c r="M93" s="44">
        <f>IF($C93="","",SUMIF('集計を見る'!$A$34:$A$43,$C93,'集計を見る'!$B$34:$B$43))</f>
        <v/>
      </c>
      <c r="N93" s="12">
        <f>IF($E93="","",$E93*IF($F93="",1,$F93)+IF($H93="",0,$H93))</f>
        <v/>
      </c>
      <c r="O93" s="12">
        <f>IF($G93="","",$G93*IF($F93="",1,$F93))</f>
        <v/>
      </c>
      <c r="P93" s="12">
        <f>IF(OR($C93="",$G93=""),"",(ROUND($G93*$M93,0)+SUMIF('集計を見る'!$A$34:$A$43,$C93,'集計を見る'!$C$34:$C$43)+IF($I93="",0,$I93)+IF($J93="",0,$J93))*IF($F93="",1,$F93))</f>
        <v/>
      </c>
      <c r="Q93" s="12">
        <f>IF(OR($N93="",$O93="",$P93=""),"",$O93-$N93-$P93)</f>
        <v/>
      </c>
      <c r="R93" s="12">
        <f>IF($Q93="","",ROUND($Q93/IF($F93="",1,$F93),0))</f>
        <v/>
      </c>
      <c r="S93" s="44">
        <f>IF(OR($Q93="",$O93=""),"",IF($O93=0,"",$Q93/$O93))</f>
        <v/>
      </c>
      <c r="T93" s="44">
        <f>IF(OR($Q93="",$N93=""),"",IF($N93=0,"",$Q93/$N93))</f>
        <v/>
      </c>
      <c r="U93" s="12">
        <f>IF(OR($C93="",$E93="",$G93=""),"",IF($M93&gt;=1,"",ROUND(($N93/IF($F93="",1,$F93)+SUMIF('集計を見る'!$A$34:$A$43,$C93,'集計を見る'!$C$34:$C$43)+IF($I93="",0,$I93)+IF($J93="",0,$J93))/(1-$M93),0)))</f>
        <v/>
      </c>
      <c r="V93" s="12">
        <f>IF(OR($G93="",$U93=""),"",$G93-$U93)</f>
        <v/>
      </c>
      <c r="W93" s="13">
        <f>IF(AND($A93="",$B93="",$C93="",$E93="",$G93=""),"",IF(OR($C93="",$E93="",$G93=""),"入力が足りません",IF(COUNTIF('集計を見る'!$A$34:$A$43,$C93)=0,"販路が一覧にない",IF($Q93&lt;=0,"赤字",IF(AND($S93&gt;=$B$2,$R93&gt;=$B$3),"仕入れる",IF(OR($S93&gt;=$B$2,$R93&gt;=$B$3),"要検討","見送り"))))))</f>
        <v/>
      </c>
      <c r="X93" s="13">
        <f>IF($A93="","",TEXT($A93,"yyyy/mm"))</f>
        <v/>
      </c>
    </row>
    <row r="94" hidden="1" ht="22" customHeight="1">
      <c r="A94" s="57" t="n"/>
      <c r="B94" s="58" t="n"/>
      <c r="C94" s="59" t="n"/>
      <c r="D94" s="59" t="n"/>
      <c r="E94" s="56" t="n"/>
      <c r="F94" s="56" t="n"/>
      <c r="G94" s="56" t="n"/>
      <c r="H94" s="56" t="n"/>
      <c r="I94" s="56" t="n"/>
      <c r="J94" s="56" t="n"/>
      <c r="K94" s="59" t="n"/>
      <c r="L94" s="58" t="n"/>
      <c r="M94" s="45">
        <f>IF($C94="","",SUMIF('集計を見る'!$A$34:$A$43,$C94,'集計を見る'!$B$34:$B$43))</f>
        <v/>
      </c>
      <c r="N94" s="15">
        <f>IF($E94="","",$E94*IF($F94="",1,$F94)+IF($H94="",0,$H94))</f>
        <v/>
      </c>
      <c r="O94" s="15">
        <f>IF($G94="","",$G94*IF($F94="",1,$F94))</f>
        <v/>
      </c>
      <c r="P94" s="15">
        <f>IF(OR($C94="",$G94=""),"",(ROUND($G94*$M94,0)+SUMIF('集計を見る'!$A$34:$A$43,$C94,'集計を見る'!$C$34:$C$43)+IF($I94="",0,$I94)+IF($J94="",0,$J94))*IF($F94="",1,$F94))</f>
        <v/>
      </c>
      <c r="Q94" s="15">
        <f>IF(OR($N94="",$O94="",$P94=""),"",$O94-$N94-$P94)</f>
        <v/>
      </c>
      <c r="R94" s="15">
        <f>IF($Q94="","",ROUND($Q94/IF($F94="",1,$F94),0))</f>
        <v/>
      </c>
      <c r="S94" s="45">
        <f>IF(OR($Q94="",$O94=""),"",IF($O94=0,"",$Q94/$O94))</f>
        <v/>
      </c>
      <c r="T94" s="45">
        <f>IF(OR($Q94="",$N94=""),"",IF($N94=0,"",$Q94/$N94))</f>
        <v/>
      </c>
      <c r="U94" s="15">
        <f>IF(OR($C94="",$E94="",$G94=""),"",IF($M94&gt;=1,"",ROUND(($N94/IF($F94="",1,$F94)+SUMIF('集計を見る'!$A$34:$A$43,$C94,'集計を見る'!$C$34:$C$43)+IF($I94="",0,$I94)+IF($J94="",0,$J94))/(1-$M94),0)))</f>
        <v/>
      </c>
      <c r="V94" s="15">
        <f>IF(OR($G94="",$U94=""),"",$G94-$U94)</f>
        <v/>
      </c>
      <c r="W94" s="16">
        <f>IF(AND($A94="",$B94="",$C94="",$E94="",$G94=""),"",IF(OR($C94="",$E94="",$G94=""),"入力が足りません",IF(COUNTIF('集計を見る'!$A$34:$A$43,$C94)=0,"販路が一覧にない",IF($Q94&lt;=0,"赤字",IF(AND($S94&gt;=$B$2,$R94&gt;=$B$3),"仕入れる",IF(OR($S94&gt;=$B$2,$R94&gt;=$B$3),"要検討","見送り"))))))</f>
        <v/>
      </c>
      <c r="X94" s="16">
        <f>IF($A94="","",TEXT($A94,"yyyy/mm"))</f>
        <v/>
      </c>
    </row>
    <row r="95" hidden="1" ht="22" customHeight="1">
      <c r="A95" s="57" t="n"/>
      <c r="B95" s="58" t="n"/>
      <c r="C95" s="59" t="n"/>
      <c r="D95" s="59" t="n"/>
      <c r="E95" s="56" t="n"/>
      <c r="F95" s="56" t="n"/>
      <c r="G95" s="56" t="n"/>
      <c r="H95" s="56" t="n"/>
      <c r="I95" s="56" t="n"/>
      <c r="J95" s="56" t="n"/>
      <c r="K95" s="59" t="n"/>
      <c r="L95" s="58" t="n"/>
      <c r="M95" s="44">
        <f>IF($C95="","",SUMIF('集計を見る'!$A$34:$A$43,$C95,'集計を見る'!$B$34:$B$43))</f>
        <v/>
      </c>
      <c r="N95" s="12">
        <f>IF($E95="","",$E95*IF($F95="",1,$F95)+IF($H95="",0,$H95))</f>
        <v/>
      </c>
      <c r="O95" s="12">
        <f>IF($G95="","",$G95*IF($F95="",1,$F95))</f>
        <v/>
      </c>
      <c r="P95" s="12">
        <f>IF(OR($C95="",$G95=""),"",(ROUND($G95*$M95,0)+SUMIF('集計を見る'!$A$34:$A$43,$C95,'集計を見る'!$C$34:$C$43)+IF($I95="",0,$I95)+IF($J95="",0,$J95))*IF($F95="",1,$F95))</f>
        <v/>
      </c>
      <c r="Q95" s="12">
        <f>IF(OR($N95="",$O95="",$P95=""),"",$O95-$N95-$P95)</f>
        <v/>
      </c>
      <c r="R95" s="12">
        <f>IF($Q95="","",ROUND($Q95/IF($F95="",1,$F95),0))</f>
        <v/>
      </c>
      <c r="S95" s="44">
        <f>IF(OR($Q95="",$O95=""),"",IF($O95=0,"",$Q95/$O95))</f>
        <v/>
      </c>
      <c r="T95" s="44">
        <f>IF(OR($Q95="",$N95=""),"",IF($N95=0,"",$Q95/$N95))</f>
        <v/>
      </c>
      <c r="U95" s="12">
        <f>IF(OR($C95="",$E95="",$G95=""),"",IF($M95&gt;=1,"",ROUND(($N95/IF($F95="",1,$F95)+SUMIF('集計を見る'!$A$34:$A$43,$C95,'集計を見る'!$C$34:$C$43)+IF($I95="",0,$I95)+IF($J95="",0,$J95))/(1-$M95),0)))</f>
        <v/>
      </c>
      <c r="V95" s="12">
        <f>IF(OR($G95="",$U95=""),"",$G95-$U95)</f>
        <v/>
      </c>
      <c r="W95" s="13">
        <f>IF(AND($A95="",$B95="",$C95="",$E95="",$G95=""),"",IF(OR($C95="",$E95="",$G95=""),"入力が足りません",IF(COUNTIF('集計を見る'!$A$34:$A$43,$C95)=0,"販路が一覧にない",IF($Q95&lt;=0,"赤字",IF(AND($S95&gt;=$B$2,$R95&gt;=$B$3),"仕入れる",IF(OR($S95&gt;=$B$2,$R95&gt;=$B$3),"要検討","見送り"))))))</f>
        <v/>
      </c>
      <c r="X95" s="13">
        <f>IF($A95="","",TEXT($A95,"yyyy/mm"))</f>
        <v/>
      </c>
    </row>
    <row r="96" hidden="1" ht="22" customHeight="1">
      <c r="A96" s="57" t="n"/>
      <c r="B96" s="58" t="n"/>
      <c r="C96" s="59" t="n"/>
      <c r="D96" s="59" t="n"/>
      <c r="E96" s="56" t="n"/>
      <c r="F96" s="56" t="n"/>
      <c r="G96" s="56" t="n"/>
      <c r="H96" s="56" t="n"/>
      <c r="I96" s="56" t="n"/>
      <c r="J96" s="56" t="n"/>
      <c r="K96" s="59" t="n"/>
      <c r="L96" s="58" t="n"/>
      <c r="M96" s="45">
        <f>IF($C96="","",SUMIF('集計を見る'!$A$34:$A$43,$C96,'集計を見る'!$B$34:$B$43))</f>
        <v/>
      </c>
      <c r="N96" s="15">
        <f>IF($E96="","",$E96*IF($F96="",1,$F96)+IF($H96="",0,$H96))</f>
        <v/>
      </c>
      <c r="O96" s="15">
        <f>IF($G96="","",$G96*IF($F96="",1,$F96))</f>
        <v/>
      </c>
      <c r="P96" s="15">
        <f>IF(OR($C96="",$G96=""),"",(ROUND($G96*$M96,0)+SUMIF('集計を見る'!$A$34:$A$43,$C96,'集計を見る'!$C$34:$C$43)+IF($I96="",0,$I96)+IF($J96="",0,$J96))*IF($F96="",1,$F96))</f>
        <v/>
      </c>
      <c r="Q96" s="15">
        <f>IF(OR($N96="",$O96="",$P96=""),"",$O96-$N96-$P96)</f>
        <v/>
      </c>
      <c r="R96" s="15">
        <f>IF($Q96="","",ROUND($Q96/IF($F96="",1,$F96),0))</f>
        <v/>
      </c>
      <c r="S96" s="45">
        <f>IF(OR($Q96="",$O96=""),"",IF($O96=0,"",$Q96/$O96))</f>
        <v/>
      </c>
      <c r="T96" s="45">
        <f>IF(OR($Q96="",$N96=""),"",IF($N96=0,"",$Q96/$N96))</f>
        <v/>
      </c>
      <c r="U96" s="15">
        <f>IF(OR($C96="",$E96="",$G96=""),"",IF($M96&gt;=1,"",ROUND(($N96/IF($F96="",1,$F96)+SUMIF('集計を見る'!$A$34:$A$43,$C96,'集計を見る'!$C$34:$C$43)+IF($I96="",0,$I96)+IF($J96="",0,$J96))/(1-$M96),0)))</f>
        <v/>
      </c>
      <c r="V96" s="15">
        <f>IF(OR($G96="",$U96=""),"",$G96-$U96)</f>
        <v/>
      </c>
      <c r="W96" s="16">
        <f>IF(AND($A96="",$B96="",$C96="",$E96="",$G96=""),"",IF(OR($C96="",$E96="",$G96=""),"入力が足りません",IF(COUNTIF('集計を見る'!$A$34:$A$43,$C96)=0,"販路が一覧にない",IF($Q96&lt;=0,"赤字",IF(AND($S96&gt;=$B$2,$R96&gt;=$B$3),"仕入れる",IF(OR($S96&gt;=$B$2,$R96&gt;=$B$3),"要検討","見送り"))))))</f>
        <v/>
      </c>
      <c r="X96" s="16">
        <f>IF($A96="","",TEXT($A96,"yyyy/mm"))</f>
        <v/>
      </c>
    </row>
    <row r="97" hidden="1" ht="22" customHeight="1">
      <c r="A97" s="57" t="n"/>
      <c r="B97" s="58" t="n"/>
      <c r="C97" s="59" t="n"/>
      <c r="D97" s="59" t="n"/>
      <c r="E97" s="56" t="n"/>
      <c r="F97" s="56" t="n"/>
      <c r="G97" s="56" t="n"/>
      <c r="H97" s="56" t="n"/>
      <c r="I97" s="56" t="n"/>
      <c r="J97" s="56" t="n"/>
      <c r="K97" s="59" t="n"/>
      <c r="L97" s="58" t="n"/>
      <c r="M97" s="44">
        <f>IF($C97="","",SUMIF('集計を見る'!$A$34:$A$43,$C97,'集計を見る'!$B$34:$B$43))</f>
        <v/>
      </c>
      <c r="N97" s="12">
        <f>IF($E97="","",$E97*IF($F97="",1,$F97)+IF($H97="",0,$H97))</f>
        <v/>
      </c>
      <c r="O97" s="12">
        <f>IF($G97="","",$G97*IF($F97="",1,$F97))</f>
        <v/>
      </c>
      <c r="P97" s="12">
        <f>IF(OR($C97="",$G97=""),"",(ROUND($G97*$M97,0)+SUMIF('集計を見る'!$A$34:$A$43,$C97,'集計を見る'!$C$34:$C$43)+IF($I97="",0,$I97)+IF($J97="",0,$J97))*IF($F97="",1,$F97))</f>
        <v/>
      </c>
      <c r="Q97" s="12">
        <f>IF(OR($N97="",$O97="",$P97=""),"",$O97-$N97-$P97)</f>
        <v/>
      </c>
      <c r="R97" s="12">
        <f>IF($Q97="","",ROUND($Q97/IF($F97="",1,$F97),0))</f>
        <v/>
      </c>
      <c r="S97" s="44">
        <f>IF(OR($Q97="",$O97=""),"",IF($O97=0,"",$Q97/$O97))</f>
        <v/>
      </c>
      <c r="T97" s="44">
        <f>IF(OR($Q97="",$N97=""),"",IF($N97=0,"",$Q97/$N97))</f>
        <v/>
      </c>
      <c r="U97" s="12">
        <f>IF(OR($C97="",$E97="",$G97=""),"",IF($M97&gt;=1,"",ROUND(($N97/IF($F97="",1,$F97)+SUMIF('集計を見る'!$A$34:$A$43,$C97,'集計を見る'!$C$34:$C$43)+IF($I97="",0,$I97)+IF($J97="",0,$J97))/(1-$M97),0)))</f>
        <v/>
      </c>
      <c r="V97" s="12">
        <f>IF(OR($G97="",$U97=""),"",$G97-$U97)</f>
        <v/>
      </c>
      <c r="W97" s="13">
        <f>IF(AND($A97="",$B97="",$C97="",$E97="",$G97=""),"",IF(OR($C97="",$E97="",$G97=""),"入力が足りません",IF(COUNTIF('集計を見る'!$A$34:$A$43,$C97)=0,"販路が一覧にない",IF($Q97&lt;=0,"赤字",IF(AND($S97&gt;=$B$2,$R97&gt;=$B$3),"仕入れる",IF(OR($S97&gt;=$B$2,$R97&gt;=$B$3),"要検討","見送り"))))))</f>
        <v/>
      </c>
      <c r="X97" s="13">
        <f>IF($A97="","",TEXT($A97,"yyyy/mm"))</f>
        <v/>
      </c>
    </row>
    <row r="98" hidden="1" ht="22" customHeight="1">
      <c r="A98" s="57" t="n"/>
      <c r="B98" s="58" t="n"/>
      <c r="C98" s="59" t="n"/>
      <c r="D98" s="59" t="n"/>
      <c r="E98" s="56" t="n"/>
      <c r="F98" s="56" t="n"/>
      <c r="G98" s="56" t="n"/>
      <c r="H98" s="56" t="n"/>
      <c r="I98" s="56" t="n"/>
      <c r="J98" s="56" t="n"/>
      <c r="K98" s="59" t="n"/>
      <c r="L98" s="58" t="n"/>
      <c r="M98" s="45">
        <f>IF($C98="","",SUMIF('集計を見る'!$A$34:$A$43,$C98,'集計を見る'!$B$34:$B$43))</f>
        <v/>
      </c>
      <c r="N98" s="15">
        <f>IF($E98="","",$E98*IF($F98="",1,$F98)+IF($H98="",0,$H98))</f>
        <v/>
      </c>
      <c r="O98" s="15">
        <f>IF($G98="","",$G98*IF($F98="",1,$F98))</f>
        <v/>
      </c>
      <c r="P98" s="15">
        <f>IF(OR($C98="",$G98=""),"",(ROUND($G98*$M98,0)+SUMIF('集計を見る'!$A$34:$A$43,$C98,'集計を見る'!$C$34:$C$43)+IF($I98="",0,$I98)+IF($J98="",0,$J98))*IF($F98="",1,$F98))</f>
        <v/>
      </c>
      <c r="Q98" s="15">
        <f>IF(OR($N98="",$O98="",$P98=""),"",$O98-$N98-$P98)</f>
        <v/>
      </c>
      <c r="R98" s="15">
        <f>IF($Q98="","",ROUND($Q98/IF($F98="",1,$F98),0))</f>
        <v/>
      </c>
      <c r="S98" s="45">
        <f>IF(OR($Q98="",$O98=""),"",IF($O98=0,"",$Q98/$O98))</f>
        <v/>
      </c>
      <c r="T98" s="45">
        <f>IF(OR($Q98="",$N98=""),"",IF($N98=0,"",$Q98/$N98))</f>
        <v/>
      </c>
      <c r="U98" s="15">
        <f>IF(OR($C98="",$E98="",$G98=""),"",IF($M98&gt;=1,"",ROUND(($N98/IF($F98="",1,$F98)+SUMIF('集計を見る'!$A$34:$A$43,$C98,'集計を見る'!$C$34:$C$43)+IF($I98="",0,$I98)+IF($J98="",0,$J98))/(1-$M98),0)))</f>
        <v/>
      </c>
      <c r="V98" s="15">
        <f>IF(OR($G98="",$U98=""),"",$G98-$U98)</f>
        <v/>
      </c>
      <c r="W98" s="16">
        <f>IF(AND($A98="",$B98="",$C98="",$E98="",$G98=""),"",IF(OR($C98="",$E98="",$G98=""),"入力が足りません",IF(COUNTIF('集計を見る'!$A$34:$A$43,$C98)=0,"販路が一覧にない",IF($Q98&lt;=0,"赤字",IF(AND($S98&gt;=$B$2,$R98&gt;=$B$3),"仕入れる",IF(OR($S98&gt;=$B$2,$R98&gt;=$B$3),"要検討","見送り"))))))</f>
        <v/>
      </c>
      <c r="X98" s="16">
        <f>IF($A98="","",TEXT($A98,"yyyy/mm"))</f>
        <v/>
      </c>
    </row>
    <row r="99" hidden="1" ht="22" customHeight="1">
      <c r="A99" s="57" t="n"/>
      <c r="B99" s="58" t="n"/>
      <c r="C99" s="59" t="n"/>
      <c r="D99" s="59" t="n"/>
      <c r="E99" s="56" t="n"/>
      <c r="F99" s="56" t="n"/>
      <c r="G99" s="56" t="n"/>
      <c r="H99" s="56" t="n"/>
      <c r="I99" s="56" t="n"/>
      <c r="J99" s="56" t="n"/>
      <c r="K99" s="59" t="n"/>
      <c r="L99" s="58" t="n"/>
      <c r="M99" s="44">
        <f>IF($C99="","",SUMIF('集計を見る'!$A$34:$A$43,$C99,'集計を見る'!$B$34:$B$43))</f>
        <v/>
      </c>
      <c r="N99" s="12">
        <f>IF($E99="","",$E99*IF($F99="",1,$F99)+IF($H99="",0,$H99))</f>
        <v/>
      </c>
      <c r="O99" s="12">
        <f>IF($G99="","",$G99*IF($F99="",1,$F99))</f>
        <v/>
      </c>
      <c r="P99" s="12">
        <f>IF(OR($C99="",$G99=""),"",(ROUND($G99*$M99,0)+SUMIF('集計を見る'!$A$34:$A$43,$C99,'集計を見る'!$C$34:$C$43)+IF($I99="",0,$I99)+IF($J99="",0,$J99))*IF($F99="",1,$F99))</f>
        <v/>
      </c>
      <c r="Q99" s="12">
        <f>IF(OR($N99="",$O99="",$P99=""),"",$O99-$N99-$P99)</f>
        <v/>
      </c>
      <c r="R99" s="12">
        <f>IF($Q99="","",ROUND($Q99/IF($F99="",1,$F99),0))</f>
        <v/>
      </c>
      <c r="S99" s="44">
        <f>IF(OR($Q99="",$O99=""),"",IF($O99=0,"",$Q99/$O99))</f>
        <v/>
      </c>
      <c r="T99" s="44">
        <f>IF(OR($Q99="",$N99=""),"",IF($N99=0,"",$Q99/$N99))</f>
        <v/>
      </c>
      <c r="U99" s="12">
        <f>IF(OR($C99="",$E99="",$G99=""),"",IF($M99&gt;=1,"",ROUND(($N99/IF($F99="",1,$F99)+SUMIF('集計を見る'!$A$34:$A$43,$C99,'集計を見る'!$C$34:$C$43)+IF($I99="",0,$I99)+IF($J99="",0,$J99))/(1-$M99),0)))</f>
        <v/>
      </c>
      <c r="V99" s="12">
        <f>IF(OR($G99="",$U99=""),"",$G99-$U99)</f>
        <v/>
      </c>
      <c r="W99" s="13">
        <f>IF(AND($A99="",$B99="",$C99="",$E99="",$G99=""),"",IF(OR($C99="",$E99="",$G99=""),"入力が足りません",IF(COUNTIF('集計を見る'!$A$34:$A$43,$C99)=0,"販路が一覧にない",IF($Q99&lt;=0,"赤字",IF(AND($S99&gt;=$B$2,$R99&gt;=$B$3),"仕入れる",IF(OR($S99&gt;=$B$2,$R99&gt;=$B$3),"要検討","見送り"))))))</f>
        <v/>
      </c>
      <c r="X99" s="13">
        <f>IF($A99="","",TEXT($A99,"yyyy/mm"))</f>
        <v/>
      </c>
    </row>
    <row r="100" hidden="1" ht="22" customHeight="1">
      <c r="A100" s="57" t="n"/>
      <c r="B100" s="58" t="n"/>
      <c r="C100" s="59" t="n"/>
      <c r="D100" s="59" t="n"/>
      <c r="E100" s="56" t="n"/>
      <c r="F100" s="56" t="n"/>
      <c r="G100" s="56" t="n"/>
      <c r="H100" s="56" t="n"/>
      <c r="I100" s="56" t="n"/>
      <c r="J100" s="56" t="n"/>
      <c r="K100" s="59" t="n"/>
      <c r="L100" s="58" t="n"/>
      <c r="M100" s="45">
        <f>IF($C100="","",SUMIF('集計を見る'!$A$34:$A$43,$C100,'集計を見る'!$B$34:$B$43))</f>
        <v/>
      </c>
      <c r="N100" s="15">
        <f>IF($E100="","",$E100*IF($F100="",1,$F100)+IF($H100="",0,$H100))</f>
        <v/>
      </c>
      <c r="O100" s="15">
        <f>IF($G100="","",$G100*IF($F100="",1,$F100))</f>
        <v/>
      </c>
      <c r="P100" s="15">
        <f>IF(OR($C100="",$G100=""),"",(ROUND($G100*$M100,0)+SUMIF('集計を見る'!$A$34:$A$43,$C100,'集計を見る'!$C$34:$C$43)+IF($I100="",0,$I100)+IF($J100="",0,$J100))*IF($F100="",1,$F100))</f>
        <v/>
      </c>
      <c r="Q100" s="15">
        <f>IF(OR($N100="",$O100="",$P100=""),"",$O100-$N100-$P100)</f>
        <v/>
      </c>
      <c r="R100" s="15">
        <f>IF($Q100="","",ROUND($Q100/IF($F100="",1,$F100),0))</f>
        <v/>
      </c>
      <c r="S100" s="45">
        <f>IF(OR($Q100="",$O100=""),"",IF($O100=0,"",$Q100/$O100))</f>
        <v/>
      </c>
      <c r="T100" s="45">
        <f>IF(OR($Q100="",$N100=""),"",IF($N100=0,"",$Q100/$N100))</f>
        <v/>
      </c>
      <c r="U100" s="15">
        <f>IF(OR($C100="",$E100="",$G100=""),"",IF($M100&gt;=1,"",ROUND(($N100/IF($F100="",1,$F100)+SUMIF('集計を見る'!$A$34:$A$43,$C100,'集計を見る'!$C$34:$C$43)+IF($I100="",0,$I100)+IF($J100="",0,$J100))/(1-$M100),0)))</f>
        <v/>
      </c>
      <c r="V100" s="15">
        <f>IF(OR($G100="",$U100=""),"",$G100-$U100)</f>
        <v/>
      </c>
      <c r="W100" s="16">
        <f>IF(AND($A100="",$B100="",$C100="",$E100="",$G100=""),"",IF(OR($C100="",$E100="",$G100=""),"入力が足りません",IF(COUNTIF('集計を見る'!$A$34:$A$43,$C100)=0,"販路が一覧にない",IF($Q100&lt;=0,"赤字",IF(AND($S100&gt;=$B$2,$R100&gt;=$B$3),"仕入れる",IF(OR($S100&gt;=$B$2,$R100&gt;=$B$3),"要検討","見送り"))))))</f>
        <v/>
      </c>
      <c r="X100" s="16">
        <f>IF($A100="","",TEXT($A100,"yyyy/mm"))</f>
        <v/>
      </c>
    </row>
    <row r="101" hidden="1" ht="22" customHeight="1">
      <c r="A101" s="57" t="n"/>
      <c r="B101" s="58" t="n"/>
      <c r="C101" s="59" t="n"/>
      <c r="D101" s="59" t="n"/>
      <c r="E101" s="56" t="n"/>
      <c r="F101" s="56" t="n"/>
      <c r="G101" s="56" t="n"/>
      <c r="H101" s="56" t="n"/>
      <c r="I101" s="56" t="n"/>
      <c r="J101" s="56" t="n"/>
      <c r="K101" s="59" t="n"/>
      <c r="L101" s="58" t="n"/>
      <c r="M101" s="44">
        <f>IF($C101="","",SUMIF('集計を見る'!$A$34:$A$43,$C101,'集計を見る'!$B$34:$B$43))</f>
        <v/>
      </c>
      <c r="N101" s="12">
        <f>IF($E101="","",$E101*IF($F101="",1,$F101)+IF($H101="",0,$H101))</f>
        <v/>
      </c>
      <c r="O101" s="12">
        <f>IF($G101="","",$G101*IF($F101="",1,$F101))</f>
        <v/>
      </c>
      <c r="P101" s="12">
        <f>IF(OR($C101="",$G101=""),"",(ROUND($G101*$M101,0)+SUMIF('集計を見る'!$A$34:$A$43,$C101,'集計を見る'!$C$34:$C$43)+IF($I101="",0,$I101)+IF($J101="",0,$J101))*IF($F101="",1,$F101))</f>
        <v/>
      </c>
      <c r="Q101" s="12">
        <f>IF(OR($N101="",$O101="",$P101=""),"",$O101-$N101-$P101)</f>
        <v/>
      </c>
      <c r="R101" s="12">
        <f>IF($Q101="","",ROUND($Q101/IF($F101="",1,$F101),0))</f>
        <v/>
      </c>
      <c r="S101" s="44">
        <f>IF(OR($Q101="",$O101=""),"",IF($O101=0,"",$Q101/$O101))</f>
        <v/>
      </c>
      <c r="T101" s="44">
        <f>IF(OR($Q101="",$N101=""),"",IF($N101=0,"",$Q101/$N101))</f>
        <v/>
      </c>
      <c r="U101" s="12">
        <f>IF(OR($C101="",$E101="",$G101=""),"",IF($M101&gt;=1,"",ROUND(($N101/IF($F101="",1,$F101)+SUMIF('集計を見る'!$A$34:$A$43,$C101,'集計を見る'!$C$34:$C$43)+IF($I101="",0,$I101)+IF($J101="",0,$J101))/(1-$M101),0)))</f>
        <v/>
      </c>
      <c r="V101" s="12">
        <f>IF(OR($G101="",$U101=""),"",$G101-$U101)</f>
        <v/>
      </c>
      <c r="W101" s="13">
        <f>IF(AND($A101="",$B101="",$C101="",$E101="",$G101=""),"",IF(OR($C101="",$E101="",$G101=""),"入力が足りません",IF(COUNTIF('集計を見る'!$A$34:$A$43,$C101)=0,"販路が一覧にない",IF($Q101&lt;=0,"赤字",IF(AND($S101&gt;=$B$2,$R101&gt;=$B$3),"仕入れる",IF(OR($S101&gt;=$B$2,$R101&gt;=$B$3),"要検討","見送り"))))))</f>
        <v/>
      </c>
      <c r="X101" s="13">
        <f>IF($A101="","",TEXT($A101,"yyyy/mm"))</f>
        <v/>
      </c>
    </row>
    <row r="102" hidden="1" ht="22" customHeight="1">
      <c r="A102" s="57" t="n"/>
      <c r="B102" s="58" t="n"/>
      <c r="C102" s="59" t="n"/>
      <c r="D102" s="59" t="n"/>
      <c r="E102" s="56" t="n"/>
      <c r="F102" s="56" t="n"/>
      <c r="G102" s="56" t="n"/>
      <c r="H102" s="56" t="n"/>
      <c r="I102" s="56" t="n"/>
      <c r="J102" s="56" t="n"/>
      <c r="K102" s="59" t="n"/>
      <c r="L102" s="58" t="n"/>
      <c r="M102" s="45">
        <f>IF($C102="","",SUMIF('集計を見る'!$A$34:$A$43,$C102,'集計を見る'!$B$34:$B$43))</f>
        <v/>
      </c>
      <c r="N102" s="15">
        <f>IF($E102="","",$E102*IF($F102="",1,$F102)+IF($H102="",0,$H102))</f>
        <v/>
      </c>
      <c r="O102" s="15">
        <f>IF($G102="","",$G102*IF($F102="",1,$F102))</f>
        <v/>
      </c>
      <c r="P102" s="15">
        <f>IF(OR($C102="",$G102=""),"",(ROUND($G102*$M102,0)+SUMIF('集計を見る'!$A$34:$A$43,$C102,'集計を見る'!$C$34:$C$43)+IF($I102="",0,$I102)+IF($J102="",0,$J102))*IF($F102="",1,$F102))</f>
        <v/>
      </c>
      <c r="Q102" s="15">
        <f>IF(OR($N102="",$O102="",$P102=""),"",$O102-$N102-$P102)</f>
        <v/>
      </c>
      <c r="R102" s="15">
        <f>IF($Q102="","",ROUND($Q102/IF($F102="",1,$F102),0))</f>
        <v/>
      </c>
      <c r="S102" s="45">
        <f>IF(OR($Q102="",$O102=""),"",IF($O102=0,"",$Q102/$O102))</f>
        <v/>
      </c>
      <c r="T102" s="45">
        <f>IF(OR($Q102="",$N102=""),"",IF($N102=0,"",$Q102/$N102))</f>
        <v/>
      </c>
      <c r="U102" s="15">
        <f>IF(OR($C102="",$E102="",$G102=""),"",IF($M102&gt;=1,"",ROUND(($N102/IF($F102="",1,$F102)+SUMIF('集計を見る'!$A$34:$A$43,$C102,'集計を見る'!$C$34:$C$43)+IF($I102="",0,$I102)+IF($J102="",0,$J102))/(1-$M102),0)))</f>
        <v/>
      </c>
      <c r="V102" s="15">
        <f>IF(OR($G102="",$U102=""),"",$G102-$U102)</f>
        <v/>
      </c>
      <c r="W102" s="16">
        <f>IF(AND($A102="",$B102="",$C102="",$E102="",$G102=""),"",IF(OR($C102="",$E102="",$G102=""),"入力が足りません",IF(COUNTIF('集計を見る'!$A$34:$A$43,$C102)=0,"販路が一覧にない",IF($Q102&lt;=0,"赤字",IF(AND($S102&gt;=$B$2,$R102&gt;=$B$3),"仕入れる",IF(OR($S102&gt;=$B$2,$R102&gt;=$B$3),"要検討","見送り"))))))</f>
        <v/>
      </c>
      <c r="X102" s="16">
        <f>IF($A102="","",TEXT($A102,"yyyy/mm"))</f>
        <v/>
      </c>
    </row>
    <row r="103" hidden="1" ht="22" customHeight="1">
      <c r="A103" s="57" t="n"/>
      <c r="B103" s="58" t="n"/>
      <c r="C103" s="59" t="n"/>
      <c r="D103" s="59" t="n"/>
      <c r="E103" s="56" t="n"/>
      <c r="F103" s="56" t="n"/>
      <c r="G103" s="56" t="n"/>
      <c r="H103" s="56" t="n"/>
      <c r="I103" s="56" t="n"/>
      <c r="J103" s="56" t="n"/>
      <c r="K103" s="59" t="n"/>
      <c r="L103" s="58" t="n"/>
      <c r="M103" s="44">
        <f>IF($C103="","",SUMIF('集計を見る'!$A$34:$A$43,$C103,'集計を見る'!$B$34:$B$43))</f>
        <v/>
      </c>
      <c r="N103" s="12">
        <f>IF($E103="","",$E103*IF($F103="",1,$F103)+IF($H103="",0,$H103))</f>
        <v/>
      </c>
      <c r="O103" s="12">
        <f>IF($G103="","",$G103*IF($F103="",1,$F103))</f>
        <v/>
      </c>
      <c r="P103" s="12">
        <f>IF(OR($C103="",$G103=""),"",(ROUND($G103*$M103,0)+SUMIF('集計を見る'!$A$34:$A$43,$C103,'集計を見る'!$C$34:$C$43)+IF($I103="",0,$I103)+IF($J103="",0,$J103))*IF($F103="",1,$F103))</f>
        <v/>
      </c>
      <c r="Q103" s="12">
        <f>IF(OR($N103="",$O103="",$P103=""),"",$O103-$N103-$P103)</f>
        <v/>
      </c>
      <c r="R103" s="12">
        <f>IF($Q103="","",ROUND($Q103/IF($F103="",1,$F103),0))</f>
        <v/>
      </c>
      <c r="S103" s="44">
        <f>IF(OR($Q103="",$O103=""),"",IF($O103=0,"",$Q103/$O103))</f>
        <v/>
      </c>
      <c r="T103" s="44">
        <f>IF(OR($Q103="",$N103=""),"",IF($N103=0,"",$Q103/$N103))</f>
        <v/>
      </c>
      <c r="U103" s="12">
        <f>IF(OR($C103="",$E103="",$G103=""),"",IF($M103&gt;=1,"",ROUND(($N103/IF($F103="",1,$F103)+SUMIF('集計を見る'!$A$34:$A$43,$C103,'集計を見る'!$C$34:$C$43)+IF($I103="",0,$I103)+IF($J103="",0,$J103))/(1-$M103),0)))</f>
        <v/>
      </c>
      <c r="V103" s="12">
        <f>IF(OR($G103="",$U103=""),"",$G103-$U103)</f>
        <v/>
      </c>
      <c r="W103" s="13">
        <f>IF(AND($A103="",$B103="",$C103="",$E103="",$G103=""),"",IF(OR($C103="",$E103="",$G103=""),"入力が足りません",IF(COUNTIF('集計を見る'!$A$34:$A$43,$C103)=0,"販路が一覧にない",IF($Q103&lt;=0,"赤字",IF(AND($S103&gt;=$B$2,$R103&gt;=$B$3),"仕入れる",IF(OR($S103&gt;=$B$2,$R103&gt;=$B$3),"要検討","見送り"))))))</f>
        <v/>
      </c>
      <c r="X103" s="13">
        <f>IF($A103="","",TEXT($A103,"yyyy/mm"))</f>
        <v/>
      </c>
    </row>
    <row r="104" hidden="1" ht="22" customHeight="1">
      <c r="A104" s="57" t="n"/>
      <c r="B104" s="58" t="n"/>
      <c r="C104" s="59" t="n"/>
      <c r="D104" s="59" t="n"/>
      <c r="E104" s="56" t="n"/>
      <c r="F104" s="56" t="n"/>
      <c r="G104" s="56" t="n"/>
      <c r="H104" s="56" t="n"/>
      <c r="I104" s="56" t="n"/>
      <c r="J104" s="56" t="n"/>
      <c r="K104" s="59" t="n"/>
      <c r="L104" s="58" t="n"/>
      <c r="M104" s="45">
        <f>IF($C104="","",SUMIF('集計を見る'!$A$34:$A$43,$C104,'集計を見る'!$B$34:$B$43))</f>
        <v/>
      </c>
      <c r="N104" s="15">
        <f>IF($E104="","",$E104*IF($F104="",1,$F104)+IF($H104="",0,$H104))</f>
        <v/>
      </c>
      <c r="O104" s="15">
        <f>IF($G104="","",$G104*IF($F104="",1,$F104))</f>
        <v/>
      </c>
      <c r="P104" s="15">
        <f>IF(OR($C104="",$G104=""),"",(ROUND($G104*$M104,0)+SUMIF('集計を見る'!$A$34:$A$43,$C104,'集計を見る'!$C$34:$C$43)+IF($I104="",0,$I104)+IF($J104="",0,$J104))*IF($F104="",1,$F104))</f>
        <v/>
      </c>
      <c r="Q104" s="15">
        <f>IF(OR($N104="",$O104="",$P104=""),"",$O104-$N104-$P104)</f>
        <v/>
      </c>
      <c r="R104" s="15">
        <f>IF($Q104="","",ROUND($Q104/IF($F104="",1,$F104),0))</f>
        <v/>
      </c>
      <c r="S104" s="45">
        <f>IF(OR($Q104="",$O104=""),"",IF($O104=0,"",$Q104/$O104))</f>
        <v/>
      </c>
      <c r="T104" s="45">
        <f>IF(OR($Q104="",$N104=""),"",IF($N104=0,"",$Q104/$N104))</f>
        <v/>
      </c>
      <c r="U104" s="15">
        <f>IF(OR($C104="",$E104="",$G104=""),"",IF($M104&gt;=1,"",ROUND(($N104/IF($F104="",1,$F104)+SUMIF('集計を見る'!$A$34:$A$43,$C104,'集計を見る'!$C$34:$C$43)+IF($I104="",0,$I104)+IF($J104="",0,$J104))/(1-$M104),0)))</f>
        <v/>
      </c>
      <c r="V104" s="15">
        <f>IF(OR($G104="",$U104=""),"",$G104-$U104)</f>
        <v/>
      </c>
      <c r="W104" s="16">
        <f>IF(AND($A104="",$B104="",$C104="",$E104="",$G104=""),"",IF(OR($C104="",$E104="",$G104=""),"入力が足りません",IF(COUNTIF('集計を見る'!$A$34:$A$43,$C104)=0,"販路が一覧にない",IF($Q104&lt;=0,"赤字",IF(AND($S104&gt;=$B$2,$R104&gt;=$B$3),"仕入れる",IF(OR($S104&gt;=$B$2,$R104&gt;=$B$3),"要検討","見送り"))))))</f>
        <v/>
      </c>
      <c r="X104" s="16">
        <f>IF($A104="","",TEXT($A104,"yyyy/mm"))</f>
        <v/>
      </c>
    </row>
    <row r="105" hidden="1" ht="22" customHeight="1">
      <c r="A105" s="57" t="n"/>
      <c r="B105" s="58" t="n"/>
      <c r="C105" s="59" t="n"/>
      <c r="D105" s="59" t="n"/>
      <c r="E105" s="56" t="n"/>
      <c r="F105" s="56" t="n"/>
      <c r="G105" s="56" t="n"/>
      <c r="H105" s="56" t="n"/>
      <c r="I105" s="56" t="n"/>
      <c r="J105" s="56" t="n"/>
      <c r="K105" s="59" t="n"/>
      <c r="L105" s="58" t="n"/>
      <c r="M105" s="44">
        <f>IF($C105="","",SUMIF('集計を見る'!$A$34:$A$43,$C105,'集計を見る'!$B$34:$B$43))</f>
        <v/>
      </c>
      <c r="N105" s="12">
        <f>IF($E105="","",$E105*IF($F105="",1,$F105)+IF($H105="",0,$H105))</f>
        <v/>
      </c>
      <c r="O105" s="12">
        <f>IF($G105="","",$G105*IF($F105="",1,$F105))</f>
        <v/>
      </c>
      <c r="P105" s="12">
        <f>IF(OR($C105="",$G105=""),"",(ROUND($G105*$M105,0)+SUMIF('集計を見る'!$A$34:$A$43,$C105,'集計を見る'!$C$34:$C$43)+IF($I105="",0,$I105)+IF($J105="",0,$J105))*IF($F105="",1,$F105))</f>
        <v/>
      </c>
      <c r="Q105" s="12">
        <f>IF(OR($N105="",$O105="",$P105=""),"",$O105-$N105-$P105)</f>
        <v/>
      </c>
      <c r="R105" s="12">
        <f>IF($Q105="","",ROUND($Q105/IF($F105="",1,$F105),0))</f>
        <v/>
      </c>
      <c r="S105" s="44">
        <f>IF(OR($Q105="",$O105=""),"",IF($O105=0,"",$Q105/$O105))</f>
        <v/>
      </c>
      <c r="T105" s="44">
        <f>IF(OR($Q105="",$N105=""),"",IF($N105=0,"",$Q105/$N105))</f>
        <v/>
      </c>
      <c r="U105" s="12">
        <f>IF(OR($C105="",$E105="",$G105=""),"",IF($M105&gt;=1,"",ROUND(($N105/IF($F105="",1,$F105)+SUMIF('集計を見る'!$A$34:$A$43,$C105,'集計を見る'!$C$34:$C$43)+IF($I105="",0,$I105)+IF($J105="",0,$J105))/(1-$M105),0)))</f>
        <v/>
      </c>
      <c r="V105" s="12">
        <f>IF(OR($G105="",$U105=""),"",$G105-$U105)</f>
        <v/>
      </c>
      <c r="W105" s="13">
        <f>IF(AND($A105="",$B105="",$C105="",$E105="",$G105=""),"",IF(OR($C105="",$E105="",$G105=""),"入力が足りません",IF(COUNTIF('集計を見る'!$A$34:$A$43,$C105)=0,"販路が一覧にない",IF($Q105&lt;=0,"赤字",IF(AND($S105&gt;=$B$2,$R105&gt;=$B$3),"仕入れる",IF(OR($S105&gt;=$B$2,$R105&gt;=$B$3),"要検討","見送り"))))))</f>
        <v/>
      </c>
      <c r="X105" s="13">
        <f>IF($A105="","",TEXT($A105,"yyyy/mm"))</f>
        <v/>
      </c>
    </row>
    <row r="106" hidden="1" ht="22" customHeight="1">
      <c r="A106" s="57" t="n"/>
      <c r="B106" s="58" t="n"/>
      <c r="C106" s="59" t="n"/>
      <c r="D106" s="59" t="n"/>
      <c r="E106" s="56" t="n"/>
      <c r="F106" s="56" t="n"/>
      <c r="G106" s="56" t="n"/>
      <c r="H106" s="56" t="n"/>
      <c r="I106" s="56" t="n"/>
      <c r="J106" s="56" t="n"/>
      <c r="K106" s="59" t="n"/>
      <c r="L106" s="58" t="n"/>
      <c r="M106" s="45">
        <f>IF($C106="","",SUMIF('集計を見る'!$A$34:$A$43,$C106,'集計を見る'!$B$34:$B$43))</f>
        <v/>
      </c>
      <c r="N106" s="15">
        <f>IF($E106="","",$E106*IF($F106="",1,$F106)+IF($H106="",0,$H106))</f>
        <v/>
      </c>
      <c r="O106" s="15">
        <f>IF($G106="","",$G106*IF($F106="",1,$F106))</f>
        <v/>
      </c>
      <c r="P106" s="15">
        <f>IF(OR($C106="",$G106=""),"",(ROUND($G106*$M106,0)+SUMIF('集計を見る'!$A$34:$A$43,$C106,'集計を見る'!$C$34:$C$43)+IF($I106="",0,$I106)+IF($J106="",0,$J106))*IF($F106="",1,$F106))</f>
        <v/>
      </c>
      <c r="Q106" s="15">
        <f>IF(OR($N106="",$O106="",$P106=""),"",$O106-$N106-$P106)</f>
        <v/>
      </c>
      <c r="R106" s="15">
        <f>IF($Q106="","",ROUND($Q106/IF($F106="",1,$F106),0))</f>
        <v/>
      </c>
      <c r="S106" s="45">
        <f>IF(OR($Q106="",$O106=""),"",IF($O106=0,"",$Q106/$O106))</f>
        <v/>
      </c>
      <c r="T106" s="45">
        <f>IF(OR($Q106="",$N106=""),"",IF($N106=0,"",$Q106/$N106))</f>
        <v/>
      </c>
      <c r="U106" s="15">
        <f>IF(OR($C106="",$E106="",$G106=""),"",IF($M106&gt;=1,"",ROUND(($N106/IF($F106="",1,$F106)+SUMIF('集計を見る'!$A$34:$A$43,$C106,'集計を見る'!$C$34:$C$43)+IF($I106="",0,$I106)+IF($J106="",0,$J106))/(1-$M106),0)))</f>
        <v/>
      </c>
      <c r="V106" s="15">
        <f>IF(OR($G106="",$U106=""),"",$G106-$U106)</f>
        <v/>
      </c>
      <c r="W106" s="16">
        <f>IF(AND($A106="",$B106="",$C106="",$E106="",$G106=""),"",IF(OR($C106="",$E106="",$G106=""),"入力が足りません",IF(COUNTIF('集計を見る'!$A$34:$A$43,$C106)=0,"販路が一覧にない",IF($Q106&lt;=0,"赤字",IF(AND($S106&gt;=$B$2,$R106&gt;=$B$3),"仕入れる",IF(OR($S106&gt;=$B$2,$R106&gt;=$B$3),"要検討","見送り"))))))</f>
        <v/>
      </c>
      <c r="X106" s="16">
        <f>IF($A106="","",TEXT($A106,"yyyy/mm"))</f>
        <v/>
      </c>
    </row>
    <row r="107" hidden="1" ht="22" customHeight="1">
      <c r="A107" s="57" t="n"/>
      <c r="B107" s="58" t="n"/>
      <c r="C107" s="59" t="n"/>
      <c r="D107" s="59" t="n"/>
      <c r="E107" s="56" t="n"/>
      <c r="F107" s="56" t="n"/>
      <c r="G107" s="56" t="n"/>
      <c r="H107" s="56" t="n"/>
      <c r="I107" s="56" t="n"/>
      <c r="J107" s="56" t="n"/>
      <c r="K107" s="59" t="n"/>
      <c r="L107" s="58" t="n"/>
      <c r="M107" s="44">
        <f>IF($C107="","",SUMIF('集計を見る'!$A$34:$A$43,$C107,'集計を見る'!$B$34:$B$43))</f>
        <v/>
      </c>
      <c r="N107" s="12">
        <f>IF($E107="","",$E107*IF($F107="",1,$F107)+IF($H107="",0,$H107))</f>
        <v/>
      </c>
      <c r="O107" s="12">
        <f>IF($G107="","",$G107*IF($F107="",1,$F107))</f>
        <v/>
      </c>
      <c r="P107" s="12">
        <f>IF(OR($C107="",$G107=""),"",(ROUND($G107*$M107,0)+SUMIF('集計を見る'!$A$34:$A$43,$C107,'集計を見る'!$C$34:$C$43)+IF($I107="",0,$I107)+IF($J107="",0,$J107))*IF($F107="",1,$F107))</f>
        <v/>
      </c>
      <c r="Q107" s="12">
        <f>IF(OR($N107="",$O107="",$P107=""),"",$O107-$N107-$P107)</f>
        <v/>
      </c>
      <c r="R107" s="12">
        <f>IF($Q107="","",ROUND($Q107/IF($F107="",1,$F107),0))</f>
        <v/>
      </c>
      <c r="S107" s="44">
        <f>IF(OR($Q107="",$O107=""),"",IF($O107=0,"",$Q107/$O107))</f>
        <v/>
      </c>
      <c r="T107" s="44">
        <f>IF(OR($Q107="",$N107=""),"",IF($N107=0,"",$Q107/$N107))</f>
        <v/>
      </c>
      <c r="U107" s="12">
        <f>IF(OR($C107="",$E107="",$G107=""),"",IF($M107&gt;=1,"",ROUND(($N107/IF($F107="",1,$F107)+SUMIF('集計を見る'!$A$34:$A$43,$C107,'集計を見る'!$C$34:$C$43)+IF($I107="",0,$I107)+IF($J107="",0,$J107))/(1-$M107),0)))</f>
        <v/>
      </c>
      <c r="V107" s="12">
        <f>IF(OR($G107="",$U107=""),"",$G107-$U107)</f>
        <v/>
      </c>
      <c r="W107" s="13">
        <f>IF(AND($A107="",$B107="",$C107="",$E107="",$G107=""),"",IF(OR($C107="",$E107="",$G107=""),"入力が足りません",IF(COUNTIF('集計を見る'!$A$34:$A$43,$C107)=0,"販路が一覧にない",IF($Q107&lt;=0,"赤字",IF(AND($S107&gt;=$B$2,$R107&gt;=$B$3),"仕入れる",IF(OR($S107&gt;=$B$2,$R107&gt;=$B$3),"要検討","見送り"))))))</f>
        <v/>
      </c>
      <c r="X107" s="13">
        <f>IF($A107="","",TEXT($A107,"yyyy/mm"))</f>
        <v/>
      </c>
    </row>
    <row r="108" hidden="1" ht="22" customHeight="1">
      <c r="A108" s="57" t="n"/>
      <c r="B108" s="58" t="n"/>
      <c r="C108" s="59" t="n"/>
      <c r="D108" s="59" t="n"/>
      <c r="E108" s="56" t="n"/>
      <c r="F108" s="56" t="n"/>
      <c r="G108" s="56" t="n"/>
      <c r="H108" s="56" t="n"/>
      <c r="I108" s="56" t="n"/>
      <c r="J108" s="56" t="n"/>
      <c r="K108" s="59" t="n"/>
      <c r="L108" s="58" t="n"/>
      <c r="M108" s="45">
        <f>IF($C108="","",SUMIF('集計を見る'!$A$34:$A$43,$C108,'集計を見る'!$B$34:$B$43))</f>
        <v/>
      </c>
      <c r="N108" s="15">
        <f>IF($E108="","",$E108*IF($F108="",1,$F108)+IF($H108="",0,$H108))</f>
        <v/>
      </c>
      <c r="O108" s="15">
        <f>IF($G108="","",$G108*IF($F108="",1,$F108))</f>
        <v/>
      </c>
      <c r="P108" s="15">
        <f>IF(OR($C108="",$G108=""),"",(ROUND($G108*$M108,0)+SUMIF('集計を見る'!$A$34:$A$43,$C108,'集計を見る'!$C$34:$C$43)+IF($I108="",0,$I108)+IF($J108="",0,$J108))*IF($F108="",1,$F108))</f>
        <v/>
      </c>
      <c r="Q108" s="15">
        <f>IF(OR($N108="",$O108="",$P108=""),"",$O108-$N108-$P108)</f>
        <v/>
      </c>
      <c r="R108" s="15">
        <f>IF($Q108="","",ROUND($Q108/IF($F108="",1,$F108),0))</f>
        <v/>
      </c>
      <c r="S108" s="45">
        <f>IF(OR($Q108="",$O108=""),"",IF($O108=0,"",$Q108/$O108))</f>
        <v/>
      </c>
      <c r="T108" s="45">
        <f>IF(OR($Q108="",$N108=""),"",IF($N108=0,"",$Q108/$N108))</f>
        <v/>
      </c>
      <c r="U108" s="15">
        <f>IF(OR($C108="",$E108="",$G108=""),"",IF($M108&gt;=1,"",ROUND(($N108/IF($F108="",1,$F108)+SUMIF('集計を見る'!$A$34:$A$43,$C108,'集計を見る'!$C$34:$C$43)+IF($I108="",0,$I108)+IF($J108="",0,$J108))/(1-$M108),0)))</f>
        <v/>
      </c>
      <c r="V108" s="15">
        <f>IF(OR($G108="",$U108=""),"",$G108-$U108)</f>
        <v/>
      </c>
      <c r="W108" s="16">
        <f>IF(AND($A108="",$B108="",$C108="",$E108="",$G108=""),"",IF(OR($C108="",$E108="",$G108=""),"入力が足りません",IF(COUNTIF('集計を見る'!$A$34:$A$43,$C108)=0,"販路が一覧にない",IF($Q108&lt;=0,"赤字",IF(AND($S108&gt;=$B$2,$R108&gt;=$B$3),"仕入れる",IF(OR($S108&gt;=$B$2,$R108&gt;=$B$3),"要検討","見送り"))))))</f>
        <v/>
      </c>
      <c r="X108" s="16">
        <f>IF($A108="","",TEXT($A108,"yyyy/mm"))</f>
        <v/>
      </c>
    </row>
    <row r="109" hidden="1" ht="22" customHeight="1">
      <c r="A109" s="57" t="n"/>
      <c r="B109" s="58" t="n"/>
      <c r="C109" s="59" t="n"/>
      <c r="D109" s="59" t="n"/>
      <c r="E109" s="56" t="n"/>
      <c r="F109" s="56" t="n"/>
      <c r="G109" s="56" t="n"/>
      <c r="H109" s="56" t="n"/>
      <c r="I109" s="56" t="n"/>
      <c r="J109" s="56" t="n"/>
      <c r="K109" s="59" t="n"/>
      <c r="L109" s="58" t="n"/>
      <c r="M109" s="44">
        <f>IF($C109="","",SUMIF('集計を見る'!$A$34:$A$43,$C109,'集計を見る'!$B$34:$B$43))</f>
        <v/>
      </c>
      <c r="N109" s="12">
        <f>IF($E109="","",$E109*IF($F109="",1,$F109)+IF($H109="",0,$H109))</f>
        <v/>
      </c>
      <c r="O109" s="12">
        <f>IF($G109="","",$G109*IF($F109="",1,$F109))</f>
        <v/>
      </c>
      <c r="P109" s="12">
        <f>IF(OR($C109="",$G109=""),"",(ROUND($G109*$M109,0)+SUMIF('集計を見る'!$A$34:$A$43,$C109,'集計を見る'!$C$34:$C$43)+IF($I109="",0,$I109)+IF($J109="",0,$J109))*IF($F109="",1,$F109))</f>
        <v/>
      </c>
      <c r="Q109" s="12">
        <f>IF(OR($N109="",$O109="",$P109=""),"",$O109-$N109-$P109)</f>
        <v/>
      </c>
      <c r="R109" s="12">
        <f>IF($Q109="","",ROUND($Q109/IF($F109="",1,$F109),0))</f>
        <v/>
      </c>
      <c r="S109" s="44">
        <f>IF(OR($Q109="",$O109=""),"",IF($O109=0,"",$Q109/$O109))</f>
        <v/>
      </c>
      <c r="T109" s="44">
        <f>IF(OR($Q109="",$N109=""),"",IF($N109=0,"",$Q109/$N109))</f>
        <v/>
      </c>
      <c r="U109" s="12">
        <f>IF(OR($C109="",$E109="",$G109=""),"",IF($M109&gt;=1,"",ROUND(($N109/IF($F109="",1,$F109)+SUMIF('集計を見る'!$A$34:$A$43,$C109,'集計を見る'!$C$34:$C$43)+IF($I109="",0,$I109)+IF($J109="",0,$J109))/(1-$M109),0)))</f>
        <v/>
      </c>
      <c r="V109" s="12">
        <f>IF(OR($G109="",$U109=""),"",$G109-$U109)</f>
        <v/>
      </c>
      <c r="W109" s="13">
        <f>IF(AND($A109="",$B109="",$C109="",$E109="",$G109=""),"",IF(OR($C109="",$E109="",$G109=""),"入力が足りません",IF(COUNTIF('集計を見る'!$A$34:$A$43,$C109)=0,"販路が一覧にない",IF($Q109&lt;=0,"赤字",IF(AND($S109&gt;=$B$2,$R109&gt;=$B$3),"仕入れる",IF(OR($S109&gt;=$B$2,$R109&gt;=$B$3),"要検討","見送り"))))))</f>
        <v/>
      </c>
      <c r="X109" s="13">
        <f>IF($A109="","",TEXT($A109,"yyyy/mm"))</f>
        <v/>
      </c>
    </row>
    <row r="110" hidden="1" ht="22" customHeight="1">
      <c r="A110" s="57" t="n"/>
      <c r="B110" s="58" t="n"/>
      <c r="C110" s="59" t="n"/>
      <c r="D110" s="59" t="n"/>
      <c r="E110" s="56" t="n"/>
      <c r="F110" s="56" t="n"/>
      <c r="G110" s="56" t="n"/>
      <c r="H110" s="56" t="n"/>
      <c r="I110" s="56" t="n"/>
      <c r="J110" s="56" t="n"/>
      <c r="K110" s="59" t="n"/>
      <c r="L110" s="58" t="n"/>
      <c r="M110" s="45">
        <f>IF($C110="","",SUMIF('集計を見る'!$A$34:$A$43,$C110,'集計を見る'!$B$34:$B$43))</f>
        <v/>
      </c>
      <c r="N110" s="15">
        <f>IF($E110="","",$E110*IF($F110="",1,$F110)+IF($H110="",0,$H110))</f>
        <v/>
      </c>
      <c r="O110" s="15">
        <f>IF($G110="","",$G110*IF($F110="",1,$F110))</f>
        <v/>
      </c>
      <c r="P110" s="15">
        <f>IF(OR($C110="",$G110=""),"",(ROUND($G110*$M110,0)+SUMIF('集計を見る'!$A$34:$A$43,$C110,'集計を見る'!$C$34:$C$43)+IF($I110="",0,$I110)+IF($J110="",0,$J110))*IF($F110="",1,$F110))</f>
        <v/>
      </c>
      <c r="Q110" s="15">
        <f>IF(OR($N110="",$O110="",$P110=""),"",$O110-$N110-$P110)</f>
        <v/>
      </c>
      <c r="R110" s="15">
        <f>IF($Q110="","",ROUND($Q110/IF($F110="",1,$F110),0))</f>
        <v/>
      </c>
      <c r="S110" s="45">
        <f>IF(OR($Q110="",$O110=""),"",IF($O110=0,"",$Q110/$O110))</f>
        <v/>
      </c>
      <c r="T110" s="45">
        <f>IF(OR($Q110="",$N110=""),"",IF($N110=0,"",$Q110/$N110))</f>
        <v/>
      </c>
      <c r="U110" s="15">
        <f>IF(OR($C110="",$E110="",$G110=""),"",IF($M110&gt;=1,"",ROUND(($N110/IF($F110="",1,$F110)+SUMIF('集計を見る'!$A$34:$A$43,$C110,'集計を見る'!$C$34:$C$43)+IF($I110="",0,$I110)+IF($J110="",0,$J110))/(1-$M110),0)))</f>
        <v/>
      </c>
      <c r="V110" s="15">
        <f>IF(OR($G110="",$U110=""),"",$G110-$U110)</f>
        <v/>
      </c>
      <c r="W110" s="16">
        <f>IF(AND($A110="",$B110="",$C110="",$E110="",$G110=""),"",IF(OR($C110="",$E110="",$G110=""),"入力が足りません",IF(COUNTIF('集計を見る'!$A$34:$A$43,$C110)=0,"販路が一覧にない",IF($Q110&lt;=0,"赤字",IF(AND($S110&gt;=$B$2,$R110&gt;=$B$3),"仕入れる",IF(OR($S110&gt;=$B$2,$R110&gt;=$B$3),"要検討","見送り"))))))</f>
        <v/>
      </c>
      <c r="X110" s="16">
        <f>IF($A110="","",TEXT($A110,"yyyy/mm"))</f>
        <v/>
      </c>
    </row>
    <row r="111" hidden="1" ht="22" customHeight="1">
      <c r="A111" s="57" t="n"/>
      <c r="B111" s="58" t="n"/>
      <c r="C111" s="59" t="n"/>
      <c r="D111" s="59" t="n"/>
      <c r="E111" s="56" t="n"/>
      <c r="F111" s="56" t="n"/>
      <c r="G111" s="56" t="n"/>
      <c r="H111" s="56" t="n"/>
      <c r="I111" s="56" t="n"/>
      <c r="J111" s="56" t="n"/>
      <c r="K111" s="59" t="n"/>
      <c r="L111" s="58" t="n"/>
      <c r="M111" s="44">
        <f>IF($C111="","",SUMIF('集計を見る'!$A$34:$A$43,$C111,'集計を見る'!$B$34:$B$43))</f>
        <v/>
      </c>
      <c r="N111" s="12">
        <f>IF($E111="","",$E111*IF($F111="",1,$F111)+IF($H111="",0,$H111))</f>
        <v/>
      </c>
      <c r="O111" s="12">
        <f>IF($G111="","",$G111*IF($F111="",1,$F111))</f>
        <v/>
      </c>
      <c r="P111" s="12">
        <f>IF(OR($C111="",$G111=""),"",(ROUND($G111*$M111,0)+SUMIF('集計を見る'!$A$34:$A$43,$C111,'集計を見る'!$C$34:$C$43)+IF($I111="",0,$I111)+IF($J111="",0,$J111))*IF($F111="",1,$F111))</f>
        <v/>
      </c>
      <c r="Q111" s="12">
        <f>IF(OR($N111="",$O111="",$P111=""),"",$O111-$N111-$P111)</f>
        <v/>
      </c>
      <c r="R111" s="12">
        <f>IF($Q111="","",ROUND($Q111/IF($F111="",1,$F111),0))</f>
        <v/>
      </c>
      <c r="S111" s="44">
        <f>IF(OR($Q111="",$O111=""),"",IF($O111=0,"",$Q111/$O111))</f>
        <v/>
      </c>
      <c r="T111" s="44">
        <f>IF(OR($Q111="",$N111=""),"",IF($N111=0,"",$Q111/$N111))</f>
        <v/>
      </c>
      <c r="U111" s="12">
        <f>IF(OR($C111="",$E111="",$G111=""),"",IF($M111&gt;=1,"",ROUND(($N111/IF($F111="",1,$F111)+SUMIF('集計を見る'!$A$34:$A$43,$C111,'集計を見る'!$C$34:$C$43)+IF($I111="",0,$I111)+IF($J111="",0,$J111))/(1-$M111),0)))</f>
        <v/>
      </c>
      <c r="V111" s="12">
        <f>IF(OR($G111="",$U111=""),"",$G111-$U111)</f>
        <v/>
      </c>
      <c r="W111" s="13">
        <f>IF(AND($A111="",$B111="",$C111="",$E111="",$G111=""),"",IF(OR($C111="",$E111="",$G111=""),"入力が足りません",IF(COUNTIF('集計を見る'!$A$34:$A$43,$C111)=0,"販路が一覧にない",IF($Q111&lt;=0,"赤字",IF(AND($S111&gt;=$B$2,$R111&gt;=$B$3),"仕入れる",IF(OR($S111&gt;=$B$2,$R111&gt;=$B$3),"要検討","見送り"))))))</f>
        <v/>
      </c>
      <c r="X111" s="13">
        <f>IF($A111="","",TEXT($A111,"yyyy/mm"))</f>
        <v/>
      </c>
    </row>
    <row r="112" hidden="1" ht="22" customHeight="1">
      <c r="A112" s="57" t="n"/>
      <c r="B112" s="58" t="n"/>
      <c r="C112" s="59" t="n"/>
      <c r="D112" s="59" t="n"/>
      <c r="E112" s="56" t="n"/>
      <c r="F112" s="56" t="n"/>
      <c r="G112" s="56" t="n"/>
      <c r="H112" s="56" t="n"/>
      <c r="I112" s="56" t="n"/>
      <c r="J112" s="56" t="n"/>
      <c r="K112" s="59" t="n"/>
      <c r="L112" s="58" t="n"/>
      <c r="M112" s="45">
        <f>IF($C112="","",SUMIF('集計を見る'!$A$34:$A$43,$C112,'集計を見る'!$B$34:$B$43))</f>
        <v/>
      </c>
      <c r="N112" s="15">
        <f>IF($E112="","",$E112*IF($F112="",1,$F112)+IF($H112="",0,$H112))</f>
        <v/>
      </c>
      <c r="O112" s="15">
        <f>IF($G112="","",$G112*IF($F112="",1,$F112))</f>
        <v/>
      </c>
      <c r="P112" s="15">
        <f>IF(OR($C112="",$G112=""),"",(ROUND($G112*$M112,0)+SUMIF('集計を見る'!$A$34:$A$43,$C112,'集計を見る'!$C$34:$C$43)+IF($I112="",0,$I112)+IF($J112="",0,$J112))*IF($F112="",1,$F112))</f>
        <v/>
      </c>
      <c r="Q112" s="15">
        <f>IF(OR($N112="",$O112="",$P112=""),"",$O112-$N112-$P112)</f>
        <v/>
      </c>
      <c r="R112" s="15">
        <f>IF($Q112="","",ROUND($Q112/IF($F112="",1,$F112),0))</f>
        <v/>
      </c>
      <c r="S112" s="45">
        <f>IF(OR($Q112="",$O112=""),"",IF($O112=0,"",$Q112/$O112))</f>
        <v/>
      </c>
      <c r="T112" s="45">
        <f>IF(OR($Q112="",$N112=""),"",IF($N112=0,"",$Q112/$N112))</f>
        <v/>
      </c>
      <c r="U112" s="15">
        <f>IF(OR($C112="",$E112="",$G112=""),"",IF($M112&gt;=1,"",ROUND(($N112/IF($F112="",1,$F112)+SUMIF('集計を見る'!$A$34:$A$43,$C112,'集計を見る'!$C$34:$C$43)+IF($I112="",0,$I112)+IF($J112="",0,$J112))/(1-$M112),0)))</f>
        <v/>
      </c>
      <c r="V112" s="15">
        <f>IF(OR($G112="",$U112=""),"",$G112-$U112)</f>
        <v/>
      </c>
      <c r="W112" s="16">
        <f>IF(AND($A112="",$B112="",$C112="",$E112="",$G112=""),"",IF(OR($C112="",$E112="",$G112=""),"入力が足りません",IF(COUNTIF('集計を見る'!$A$34:$A$43,$C112)=0,"販路が一覧にない",IF($Q112&lt;=0,"赤字",IF(AND($S112&gt;=$B$2,$R112&gt;=$B$3),"仕入れる",IF(OR($S112&gt;=$B$2,$R112&gt;=$B$3),"要検討","見送り"))))))</f>
        <v/>
      </c>
      <c r="X112" s="16">
        <f>IF($A112="","",TEXT($A112,"yyyy/mm"))</f>
        <v/>
      </c>
    </row>
    <row r="113" hidden="1" ht="22" customHeight="1">
      <c r="A113" s="57" t="n"/>
      <c r="B113" s="58" t="n"/>
      <c r="C113" s="59" t="n"/>
      <c r="D113" s="59" t="n"/>
      <c r="E113" s="56" t="n"/>
      <c r="F113" s="56" t="n"/>
      <c r="G113" s="56" t="n"/>
      <c r="H113" s="56" t="n"/>
      <c r="I113" s="56" t="n"/>
      <c r="J113" s="56" t="n"/>
      <c r="K113" s="59" t="n"/>
      <c r="L113" s="58" t="n"/>
      <c r="M113" s="44">
        <f>IF($C113="","",SUMIF('集計を見る'!$A$34:$A$43,$C113,'集計を見る'!$B$34:$B$43))</f>
        <v/>
      </c>
      <c r="N113" s="12">
        <f>IF($E113="","",$E113*IF($F113="",1,$F113)+IF($H113="",0,$H113))</f>
        <v/>
      </c>
      <c r="O113" s="12">
        <f>IF($G113="","",$G113*IF($F113="",1,$F113))</f>
        <v/>
      </c>
      <c r="P113" s="12">
        <f>IF(OR($C113="",$G113=""),"",(ROUND($G113*$M113,0)+SUMIF('集計を見る'!$A$34:$A$43,$C113,'集計を見る'!$C$34:$C$43)+IF($I113="",0,$I113)+IF($J113="",0,$J113))*IF($F113="",1,$F113))</f>
        <v/>
      </c>
      <c r="Q113" s="12">
        <f>IF(OR($N113="",$O113="",$P113=""),"",$O113-$N113-$P113)</f>
        <v/>
      </c>
      <c r="R113" s="12">
        <f>IF($Q113="","",ROUND($Q113/IF($F113="",1,$F113),0))</f>
        <v/>
      </c>
      <c r="S113" s="44">
        <f>IF(OR($Q113="",$O113=""),"",IF($O113=0,"",$Q113/$O113))</f>
        <v/>
      </c>
      <c r="T113" s="44">
        <f>IF(OR($Q113="",$N113=""),"",IF($N113=0,"",$Q113/$N113))</f>
        <v/>
      </c>
      <c r="U113" s="12">
        <f>IF(OR($C113="",$E113="",$G113=""),"",IF($M113&gt;=1,"",ROUND(($N113/IF($F113="",1,$F113)+SUMIF('集計を見る'!$A$34:$A$43,$C113,'集計を見る'!$C$34:$C$43)+IF($I113="",0,$I113)+IF($J113="",0,$J113))/(1-$M113),0)))</f>
        <v/>
      </c>
      <c r="V113" s="12">
        <f>IF(OR($G113="",$U113=""),"",$G113-$U113)</f>
        <v/>
      </c>
      <c r="W113" s="13">
        <f>IF(AND($A113="",$B113="",$C113="",$E113="",$G113=""),"",IF(OR($C113="",$E113="",$G113=""),"入力が足りません",IF(COUNTIF('集計を見る'!$A$34:$A$43,$C113)=0,"販路が一覧にない",IF($Q113&lt;=0,"赤字",IF(AND($S113&gt;=$B$2,$R113&gt;=$B$3),"仕入れる",IF(OR($S113&gt;=$B$2,$R113&gt;=$B$3),"要検討","見送り"))))))</f>
        <v/>
      </c>
      <c r="X113" s="13">
        <f>IF($A113="","",TEXT($A113,"yyyy/mm"))</f>
        <v/>
      </c>
    </row>
    <row r="114" hidden="1" ht="22" customHeight="1">
      <c r="A114" s="57" t="n"/>
      <c r="B114" s="58" t="n"/>
      <c r="C114" s="59" t="n"/>
      <c r="D114" s="59" t="n"/>
      <c r="E114" s="56" t="n"/>
      <c r="F114" s="56" t="n"/>
      <c r="G114" s="56" t="n"/>
      <c r="H114" s="56" t="n"/>
      <c r="I114" s="56" t="n"/>
      <c r="J114" s="56" t="n"/>
      <c r="K114" s="59" t="n"/>
      <c r="L114" s="58" t="n"/>
      <c r="M114" s="45">
        <f>IF($C114="","",SUMIF('集計を見る'!$A$34:$A$43,$C114,'集計を見る'!$B$34:$B$43))</f>
        <v/>
      </c>
      <c r="N114" s="15">
        <f>IF($E114="","",$E114*IF($F114="",1,$F114)+IF($H114="",0,$H114))</f>
        <v/>
      </c>
      <c r="O114" s="15">
        <f>IF($G114="","",$G114*IF($F114="",1,$F114))</f>
        <v/>
      </c>
      <c r="P114" s="15">
        <f>IF(OR($C114="",$G114=""),"",(ROUND($G114*$M114,0)+SUMIF('集計を見る'!$A$34:$A$43,$C114,'集計を見る'!$C$34:$C$43)+IF($I114="",0,$I114)+IF($J114="",0,$J114))*IF($F114="",1,$F114))</f>
        <v/>
      </c>
      <c r="Q114" s="15">
        <f>IF(OR($N114="",$O114="",$P114=""),"",$O114-$N114-$P114)</f>
        <v/>
      </c>
      <c r="R114" s="15">
        <f>IF($Q114="","",ROUND($Q114/IF($F114="",1,$F114),0))</f>
        <v/>
      </c>
      <c r="S114" s="45">
        <f>IF(OR($Q114="",$O114=""),"",IF($O114=0,"",$Q114/$O114))</f>
        <v/>
      </c>
      <c r="T114" s="45">
        <f>IF(OR($Q114="",$N114=""),"",IF($N114=0,"",$Q114/$N114))</f>
        <v/>
      </c>
      <c r="U114" s="15">
        <f>IF(OR($C114="",$E114="",$G114=""),"",IF($M114&gt;=1,"",ROUND(($N114/IF($F114="",1,$F114)+SUMIF('集計を見る'!$A$34:$A$43,$C114,'集計を見る'!$C$34:$C$43)+IF($I114="",0,$I114)+IF($J114="",0,$J114))/(1-$M114),0)))</f>
        <v/>
      </c>
      <c r="V114" s="15">
        <f>IF(OR($G114="",$U114=""),"",$G114-$U114)</f>
        <v/>
      </c>
      <c r="W114" s="16">
        <f>IF(AND($A114="",$B114="",$C114="",$E114="",$G114=""),"",IF(OR($C114="",$E114="",$G114=""),"入力が足りません",IF(COUNTIF('集計を見る'!$A$34:$A$43,$C114)=0,"販路が一覧にない",IF($Q114&lt;=0,"赤字",IF(AND($S114&gt;=$B$2,$R114&gt;=$B$3),"仕入れる",IF(OR($S114&gt;=$B$2,$R114&gt;=$B$3),"要検討","見送り"))))))</f>
        <v/>
      </c>
      <c r="X114" s="16">
        <f>IF($A114="","",TEXT($A114,"yyyy/mm"))</f>
        <v/>
      </c>
    </row>
    <row r="115" hidden="1" ht="22" customHeight="1">
      <c r="A115" s="57" t="n"/>
      <c r="B115" s="58" t="n"/>
      <c r="C115" s="59" t="n"/>
      <c r="D115" s="59" t="n"/>
      <c r="E115" s="56" t="n"/>
      <c r="F115" s="56" t="n"/>
      <c r="G115" s="56" t="n"/>
      <c r="H115" s="56" t="n"/>
      <c r="I115" s="56" t="n"/>
      <c r="J115" s="56" t="n"/>
      <c r="K115" s="59" t="n"/>
      <c r="L115" s="58" t="n"/>
      <c r="M115" s="44">
        <f>IF($C115="","",SUMIF('集計を見る'!$A$34:$A$43,$C115,'集計を見る'!$B$34:$B$43))</f>
        <v/>
      </c>
      <c r="N115" s="12">
        <f>IF($E115="","",$E115*IF($F115="",1,$F115)+IF($H115="",0,$H115))</f>
        <v/>
      </c>
      <c r="O115" s="12">
        <f>IF($G115="","",$G115*IF($F115="",1,$F115))</f>
        <v/>
      </c>
      <c r="P115" s="12">
        <f>IF(OR($C115="",$G115=""),"",(ROUND($G115*$M115,0)+SUMIF('集計を見る'!$A$34:$A$43,$C115,'集計を見る'!$C$34:$C$43)+IF($I115="",0,$I115)+IF($J115="",0,$J115))*IF($F115="",1,$F115))</f>
        <v/>
      </c>
      <c r="Q115" s="12">
        <f>IF(OR($N115="",$O115="",$P115=""),"",$O115-$N115-$P115)</f>
        <v/>
      </c>
      <c r="R115" s="12">
        <f>IF($Q115="","",ROUND($Q115/IF($F115="",1,$F115),0))</f>
        <v/>
      </c>
      <c r="S115" s="44">
        <f>IF(OR($Q115="",$O115=""),"",IF($O115=0,"",$Q115/$O115))</f>
        <v/>
      </c>
      <c r="T115" s="44">
        <f>IF(OR($Q115="",$N115=""),"",IF($N115=0,"",$Q115/$N115))</f>
        <v/>
      </c>
      <c r="U115" s="12">
        <f>IF(OR($C115="",$E115="",$G115=""),"",IF($M115&gt;=1,"",ROUND(($N115/IF($F115="",1,$F115)+SUMIF('集計を見る'!$A$34:$A$43,$C115,'集計を見る'!$C$34:$C$43)+IF($I115="",0,$I115)+IF($J115="",0,$J115))/(1-$M115),0)))</f>
        <v/>
      </c>
      <c r="V115" s="12">
        <f>IF(OR($G115="",$U115=""),"",$G115-$U115)</f>
        <v/>
      </c>
      <c r="W115" s="13">
        <f>IF(AND($A115="",$B115="",$C115="",$E115="",$G115=""),"",IF(OR($C115="",$E115="",$G115=""),"入力が足りません",IF(COUNTIF('集計を見る'!$A$34:$A$43,$C115)=0,"販路が一覧にない",IF($Q115&lt;=0,"赤字",IF(AND($S115&gt;=$B$2,$R115&gt;=$B$3),"仕入れる",IF(OR($S115&gt;=$B$2,$R115&gt;=$B$3),"要検討","見送り"))))))</f>
        <v/>
      </c>
      <c r="X115" s="13">
        <f>IF($A115="","",TEXT($A115,"yyyy/mm"))</f>
        <v/>
      </c>
    </row>
    <row r="116" hidden="1" ht="22" customHeight="1">
      <c r="A116" s="57" t="n"/>
      <c r="B116" s="58" t="n"/>
      <c r="C116" s="59" t="n"/>
      <c r="D116" s="59" t="n"/>
      <c r="E116" s="56" t="n"/>
      <c r="F116" s="56" t="n"/>
      <c r="G116" s="56" t="n"/>
      <c r="H116" s="56" t="n"/>
      <c r="I116" s="56" t="n"/>
      <c r="J116" s="56" t="n"/>
      <c r="K116" s="59" t="n"/>
      <c r="L116" s="58" t="n"/>
      <c r="M116" s="45">
        <f>IF($C116="","",SUMIF('集計を見る'!$A$34:$A$43,$C116,'集計を見る'!$B$34:$B$43))</f>
        <v/>
      </c>
      <c r="N116" s="15">
        <f>IF($E116="","",$E116*IF($F116="",1,$F116)+IF($H116="",0,$H116))</f>
        <v/>
      </c>
      <c r="O116" s="15">
        <f>IF($G116="","",$G116*IF($F116="",1,$F116))</f>
        <v/>
      </c>
      <c r="P116" s="15">
        <f>IF(OR($C116="",$G116=""),"",(ROUND($G116*$M116,0)+SUMIF('集計を見る'!$A$34:$A$43,$C116,'集計を見る'!$C$34:$C$43)+IF($I116="",0,$I116)+IF($J116="",0,$J116))*IF($F116="",1,$F116))</f>
        <v/>
      </c>
      <c r="Q116" s="15">
        <f>IF(OR($N116="",$O116="",$P116=""),"",$O116-$N116-$P116)</f>
        <v/>
      </c>
      <c r="R116" s="15">
        <f>IF($Q116="","",ROUND($Q116/IF($F116="",1,$F116),0))</f>
        <v/>
      </c>
      <c r="S116" s="45">
        <f>IF(OR($Q116="",$O116=""),"",IF($O116=0,"",$Q116/$O116))</f>
        <v/>
      </c>
      <c r="T116" s="45">
        <f>IF(OR($Q116="",$N116=""),"",IF($N116=0,"",$Q116/$N116))</f>
        <v/>
      </c>
      <c r="U116" s="15">
        <f>IF(OR($C116="",$E116="",$G116=""),"",IF($M116&gt;=1,"",ROUND(($N116/IF($F116="",1,$F116)+SUMIF('集計を見る'!$A$34:$A$43,$C116,'集計を見る'!$C$34:$C$43)+IF($I116="",0,$I116)+IF($J116="",0,$J116))/(1-$M116),0)))</f>
        <v/>
      </c>
      <c r="V116" s="15">
        <f>IF(OR($G116="",$U116=""),"",$G116-$U116)</f>
        <v/>
      </c>
      <c r="W116" s="16">
        <f>IF(AND($A116="",$B116="",$C116="",$E116="",$G116=""),"",IF(OR($C116="",$E116="",$G116=""),"入力が足りません",IF(COUNTIF('集計を見る'!$A$34:$A$43,$C116)=0,"販路が一覧にない",IF($Q116&lt;=0,"赤字",IF(AND($S116&gt;=$B$2,$R116&gt;=$B$3),"仕入れる",IF(OR($S116&gt;=$B$2,$R116&gt;=$B$3),"要検討","見送り"))))))</f>
        <v/>
      </c>
      <c r="X116" s="16">
        <f>IF($A116="","",TEXT($A116,"yyyy/mm"))</f>
        <v/>
      </c>
    </row>
    <row r="117" hidden="1" ht="22" customHeight="1">
      <c r="A117" s="57" t="n"/>
      <c r="B117" s="58" t="n"/>
      <c r="C117" s="59" t="n"/>
      <c r="D117" s="59" t="n"/>
      <c r="E117" s="56" t="n"/>
      <c r="F117" s="56" t="n"/>
      <c r="G117" s="56" t="n"/>
      <c r="H117" s="56" t="n"/>
      <c r="I117" s="56" t="n"/>
      <c r="J117" s="56" t="n"/>
      <c r="K117" s="59" t="n"/>
      <c r="L117" s="58" t="n"/>
      <c r="M117" s="44">
        <f>IF($C117="","",SUMIF('集計を見る'!$A$34:$A$43,$C117,'集計を見る'!$B$34:$B$43))</f>
        <v/>
      </c>
      <c r="N117" s="12">
        <f>IF($E117="","",$E117*IF($F117="",1,$F117)+IF($H117="",0,$H117))</f>
        <v/>
      </c>
      <c r="O117" s="12">
        <f>IF($G117="","",$G117*IF($F117="",1,$F117))</f>
        <v/>
      </c>
      <c r="P117" s="12">
        <f>IF(OR($C117="",$G117=""),"",(ROUND($G117*$M117,0)+SUMIF('集計を見る'!$A$34:$A$43,$C117,'集計を見る'!$C$34:$C$43)+IF($I117="",0,$I117)+IF($J117="",0,$J117))*IF($F117="",1,$F117))</f>
        <v/>
      </c>
      <c r="Q117" s="12">
        <f>IF(OR($N117="",$O117="",$P117=""),"",$O117-$N117-$P117)</f>
        <v/>
      </c>
      <c r="R117" s="12">
        <f>IF($Q117="","",ROUND($Q117/IF($F117="",1,$F117),0))</f>
        <v/>
      </c>
      <c r="S117" s="44">
        <f>IF(OR($Q117="",$O117=""),"",IF($O117=0,"",$Q117/$O117))</f>
        <v/>
      </c>
      <c r="T117" s="44">
        <f>IF(OR($Q117="",$N117=""),"",IF($N117=0,"",$Q117/$N117))</f>
        <v/>
      </c>
      <c r="U117" s="12">
        <f>IF(OR($C117="",$E117="",$G117=""),"",IF($M117&gt;=1,"",ROUND(($N117/IF($F117="",1,$F117)+SUMIF('集計を見る'!$A$34:$A$43,$C117,'集計を見る'!$C$34:$C$43)+IF($I117="",0,$I117)+IF($J117="",0,$J117))/(1-$M117),0)))</f>
        <v/>
      </c>
      <c r="V117" s="12">
        <f>IF(OR($G117="",$U117=""),"",$G117-$U117)</f>
        <v/>
      </c>
      <c r="W117" s="13">
        <f>IF(AND($A117="",$B117="",$C117="",$E117="",$G117=""),"",IF(OR($C117="",$E117="",$G117=""),"入力が足りません",IF(COUNTIF('集計を見る'!$A$34:$A$43,$C117)=0,"販路が一覧にない",IF($Q117&lt;=0,"赤字",IF(AND($S117&gt;=$B$2,$R117&gt;=$B$3),"仕入れる",IF(OR($S117&gt;=$B$2,$R117&gt;=$B$3),"要検討","見送り"))))))</f>
        <v/>
      </c>
      <c r="X117" s="13">
        <f>IF($A117="","",TEXT($A117,"yyyy/mm"))</f>
        <v/>
      </c>
    </row>
    <row r="118" hidden="1" ht="22" customHeight="1">
      <c r="A118" s="57" t="n"/>
      <c r="B118" s="58" t="n"/>
      <c r="C118" s="59" t="n"/>
      <c r="D118" s="59" t="n"/>
      <c r="E118" s="56" t="n"/>
      <c r="F118" s="56" t="n"/>
      <c r="G118" s="56" t="n"/>
      <c r="H118" s="56" t="n"/>
      <c r="I118" s="56" t="n"/>
      <c r="J118" s="56" t="n"/>
      <c r="K118" s="59" t="n"/>
      <c r="L118" s="58" t="n"/>
      <c r="M118" s="45">
        <f>IF($C118="","",SUMIF('集計を見る'!$A$34:$A$43,$C118,'集計を見る'!$B$34:$B$43))</f>
        <v/>
      </c>
      <c r="N118" s="15">
        <f>IF($E118="","",$E118*IF($F118="",1,$F118)+IF($H118="",0,$H118))</f>
        <v/>
      </c>
      <c r="O118" s="15">
        <f>IF($G118="","",$G118*IF($F118="",1,$F118))</f>
        <v/>
      </c>
      <c r="P118" s="15">
        <f>IF(OR($C118="",$G118=""),"",(ROUND($G118*$M118,0)+SUMIF('集計を見る'!$A$34:$A$43,$C118,'集計を見る'!$C$34:$C$43)+IF($I118="",0,$I118)+IF($J118="",0,$J118))*IF($F118="",1,$F118))</f>
        <v/>
      </c>
      <c r="Q118" s="15">
        <f>IF(OR($N118="",$O118="",$P118=""),"",$O118-$N118-$P118)</f>
        <v/>
      </c>
      <c r="R118" s="15">
        <f>IF($Q118="","",ROUND($Q118/IF($F118="",1,$F118),0))</f>
        <v/>
      </c>
      <c r="S118" s="45">
        <f>IF(OR($Q118="",$O118=""),"",IF($O118=0,"",$Q118/$O118))</f>
        <v/>
      </c>
      <c r="T118" s="45">
        <f>IF(OR($Q118="",$N118=""),"",IF($N118=0,"",$Q118/$N118))</f>
        <v/>
      </c>
      <c r="U118" s="15">
        <f>IF(OR($C118="",$E118="",$G118=""),"",IF($M118&gt;=1,"",ROUND(($N118/IF($F118="",1,$F118)+SUMIF('集計を見る'!$A$34:$A$43,$C118,'集計を見る'!$C$34:$C$43)+IF($I118="",0,$I118)+IF($J118="",0,$J118))/(1-$M118),0)))</f>
        <v/>
      </c>
      <c r="V118" s="15">
        <f>IF(OR($G118="",$U118=""),"",$G118-$U118)</f>
        <v/>
      </c>
      <c r="W118" s="16">
        <f>IF(AND($A118="",$B118="",$C118="",$E118="",$G118=""),"",IF(OR($C118="",$E118="",$G118=""),"入力が足りません",IF(COUNTIF('集計を見る'!$A$34:$A$43,$C118)=0,"販路が一覧にない",IF($Q118&lt;=0,"赤字",IF(AND($S118&gt;=$B$2,$R118&gt;=$B$3),"仕入れる",IF(OR($S118&gt;=$B$2,$R118&gt;=$B$3),"要検討","見送り"))))))</f>
        <v/>
      </c>
      <c r="X118" s="16">
        <f>IF($A118="","",TEXT($A118,"yyyy/mm"))</f>
        <v/>
      </c>
    </row>
    <row r="119" hidden="1" ht="22" customHeight="1">
      <c r="A119" s="57" t="n"/>
      <c r="B119" s="58" t="n"/>
      <c r="C119" s="59" t="n"/>
      <c r="D119" s="59" t="n"/>
      <c r="E119" s="56" t="n"/>
      <c r="F119" s="56" t="n"/>
      <c r="G119" s="56" t="n"/>
      <c r="H119" s="56" t="n"/>
      <c r="I119" s="56" t="n"/>
      <c r="J119" s="56" t="n"/>
      <c r="K119" s="59" t="n"/>
      <c r="L119" s="58" t="n"/>
      <c r="M119" s="44">
        <f>IF($C119="","",SUMIF('集計を見る'!$A$34:$A$43,$C119,'集計を見る'!$B$34:$B$43))</f>
        <v/>
      </c>
      <c r="N119" s="12">
        <f>IF($E119="","",$E119*IF($F119="",1,$F119)+IF($H119="",0,$H119))</f>
        <v/>
      </c>
      <c r="O119" s="12">
        <f>IF($G119="","",$G119*IF($F119="",1,$F119))</f>
        <v/>
      </c>
      <c r="P119" s="12">
        <f>IF(OR($C119="",$G119=""),"",(ROUND($G119*$M119,0)+SUMIF('集計を見る'!$A$34:$A$43,$C119,'集計を見る'!$C$34:$C$43)+IF($I119="",0,$I119)+IF($J119="",0,$J119))*IF($F119="",1,$F119))</f>
        <v/>
      </c>
      <c r="Q119" s="12">
        <f>IF(OR($N119="",$O119="",$P119=""),"",$O119-$N119-$P119)</f>
        <v/>
      </c>
      <c r="R119" s="12">
        <f>IF($Q119="","",ROUND($Q119/IF($F119="",1,$F119),0))</f>
        <v/>
      </c>
      <c r="S119" s="44">
        <f>IF(OR($Q119="",$O119=""),"",IF($O119=0,"",$Q119/$O119))</f>
        <v/>
      </c>
      <c r="T119" s="44">
        <f>IF(OR($Q119="",$N119=""),"",IF($N119=0,"",$Q119/$N119))</f>
        <v/>
      </c>
      <c r="U119" s="12">
        <f>IF(OR($C119="",$E119="",$G119=""),"",IF($M119&gt;=1,"",ROUND(($N119/IF($F119="",1,$F119)+SUMIF('集計を見る'!$A$34:$A$43,$C119,'集計を見る'!$C$34:$C$43)+IF($I119="",0,$I119)+IF($J119="",0,$J119))/(1-$M119),0)))</f>
        <v/>
      </c>
      <c r="V119" s="12">
        <f>IF(OR($G119="",$U119=""),"",$G119-$U119)</f>
        <v/>
      </c>
      <c r="W119" s="13">
        <f>IF(AND($A119="",$B119="",$C119="",$E119="",$G119=""),"",IF(OR($C119="",$E119="",$G119=""),"入力が足りません",IF(COUNTIF('集計を見る'!$A$34:$A$43,$C119)=0,"販路が一覧にない",IF($Q119&lt;=0,"赤字",IF(AND($S119&gt;=$B$2,$R119&gt;=$B$3),"仕入れる",IF(OR($S119&gt;=$B$2,$R119&gt;=$B$3),"要検討","見送り"))))))</f>
        <v/>
      </c>
      <c r="X119" s="13">
        <f>IF($A119="","",TEXT($A119,"yyyy/mm"))</f>
        <v/>
      </c>
    </row>
    <row r="120" hidden="1" ht="22" customHeight="1">
      <c r="A120" s="57" t="n"/>
      <c r="B120" s="58" t="n"/>
      <c r="C120" s="59" t="n"/>
      <c r="D120" s="59" t="n"/>
      <c r="E120" s="56" t="n"/>
      <c r="F120" s="56" t="n"/>
      <c r="G120" s="56" t="n"/>
      <c r="H120" s="56" t="n"/>
      <c r="I120" s="56" t="n"/>
      <c r="J120" s="56" t="n"/>
      <c r="K120" s="59" t="n"/>
      <c r="L120" s="58" t="n"/>
      <c r="M120" s="45">
        <f>IF($C120="","",SUMIF('集計を見る'!$A$34:$A$43,$C120,'集計を見る'!$B$34:$B$43))</f>
        <v/>
      </c>
      <c r="N120" s="15">
        <f>IF($E120="","",$E120*IF($F120="",1,$F120)+IF($H120="",0,$H120))</f>
        <v/>
      </c>
      <c r="O120" s="15">
        <f>IF($G120="","",$G120*IF($F120="",1,$F120))</f>
        <v/>
      </c>
      <c r="P120" s="15">
        <f>IF(OR($C120="",$G120=""),"",(ROUND($G120*$M120,0)+SUMIF('集計を見る'!$A$34:$A$43,$C120,'集計を見る'!$C$34:$C$43)+IF($I120="",0,$I120)+IF($J120="",0,$J120))*IF($F120="",1,$F120))</f>
        <v/>
      </c>
      <c r="Q120" s="15">
        <f>IF(OR($N120="",$O120="",$P120=""),"",$O120-$N120-$P120)</f>
        <v/>
      </c>
      <c r="R120" s="15">
        <f>IF($Q120="","",ROUND($Q120/IF($F120="",1,$F120),0))</f>
        <v/>
      </c>
      <c r="S120" s="45">
        <f>IF(OR($Q120="",$O120=""),"",IF($O120=0,"",$Q120/$O120))</f>
        <v/>
      </c>
      <c r="T120" s="45">
        <f>IF(OR($Q120="",$N120=""),"",IF($N120=0,"",$Q120/$N120))</f>
        <v/>
      </c>
      <c r="U120" s="15">
        <f>IF(OR($C120="",$E120="",$G120=""),"",IF($M120&gt;=1,"",ROUND(($N120/IF($F120="",1,$F120)+SUMIF('集計を見る'!$A$34:$A$43,$C120,'集計を見る'!$C$34:$C$43)+IF($I120="",0,$I120)+IF($J120="",0,$J120))/(1-$M120),0)))</f>
        <v/>
      </c>
      <c r="V120" s="15">
        <f>IF(OR($G120="",$U120=""),"",$G120-$U120)</f>
        <v/>
      </c>
      <c r="W120" s="16">
        <f>IF(AND($A120="",$B120="",$C120="",$E120="",$G120=""),"",IF(OR($C120="",$E120="",$G120=""),"入力が足りません",IF(COUNTIF('集計を見る'!$A$34:$A$43,$C120)=0,"販路が一覧にない",IF($Q120&lt;=0,"赤字",IF(AND($S120&gt;=$B$2,$R120&gt;=$B$3),"仕入れる",IF(OR($S120&gt;=$B$2,$R120&gt;=$B$3),"要検討","見送り"))))))</f>
        <v/>
      </c>
      <c r="X120" s="16">
        <f>IF($A120="","",TEXT($A120,"yyyy/mm"))</f>
        <v/>
      </c>
    </row>
    <row r="121" hidden="1" ht="22" customHeight="1">
      <c r="A121" s="57" t="n"/>
      <c r="B121" s="58" t="n"/>
      <c r="C121" s="59" t="n"/>
      <c r="D121" s="59" t="n"/>
      <c r="E121" s="56" t="n"/>
      <c r="F121" s="56" t="n"/>
      <c r="G121" s="56" t="n"/>
      <c r="H121" s="56" t="n"/>
      <c r="I121" s="56" t="n"/>
      <c r="J121" s="56" t="n"/>
      <c r="K121" s="59" t="n"/>
      <c r="L121" s="58" t="n"/>
      <c r="M121" s="44">
        <f>IF($C121="","",SUMIF('集計を見る'!$A$34:$A$43,$C121,'集計を見る'!$B$34:$B$43))</f>
        <v/>
      </c>
      <c r="N121" s="12">
        <f>IF($E121="","",$E121*IF($F121="",1,$F121)+IF($H121="",0,$H121))</f>
        <v/>
      </c>
      <c r="O121" s="12">
        <f>IF($G121="","",$G121*IF($F121="",1,$F121))</f>
        <v/>
      </c>
      <c r="P121" s="12">
        <f>IF(OR($C121="",$G121=""),"",(ROUND($G121*$M121,0)+SUMIF('集計を見る'!$A$34:$A$43,$C121,'集計を見る'!$C$34:$C$43)+IF($I121="",0,$I121)+IF($J121="",0,$J121))*IF($F121="",1,$F121))</f>
        <v/>
      </c>
      <c r="Q121" s="12">
        <f>IF(OR($N121="",$O121="",$P121=""),"",$O121-$N121-$P121)</f>
        <v/>
      </c>
      <c r="R121" s="12">
        <f>IF($Q121="","",ROUND($Q121/IF($F121="",1,$F121),0))</f>
        <v/>
      </c>
      <c r="S121" s="44">
        <f>IF(OR($Q121="",$O121=""),"",IF($O121=0,"",$Q121/$O121))</f>
        <v/>
      </c>
      <c r="T121" s="44">
        <f>IF(OR($Q121="",$N121=""),"",IF($N121=0,"",$Q121/$N121))</f>
        <v/>
      </c>
      <c r="U121" s="12">
        <f>IF(OR($C121="",$E121="",$G121=""),"",IF($M121&gt;=1,"",ROUND(($N121/IF($F121="",1,$F121)+SUMIF('集計を見る'!$A$34:$A$43,$C121,'集計を見る'!$C$34:$C$43)+IF($I121="",0,$I121)+IF($J121="",0,$J121))/(1-$M121),0)))</f>
        <v/>
      </c>
      <c r="V121" s="12">
        <f>IF(OR($G121="",$U121=""),"",$G121-$U121)</f>
        <v/>
      </c>
      <c r="W121" s="13">
        <f>IF(AND($A121="",$B121="",$C121="",$E121="",$G121=""),"",IF(OR($C121="",$E121="",$G121=""),"入力が足りません",IF(COUNTIF('集計を見る'!$A$34:$A$43,$C121)=0,"販路が一覧にない",IF($Q121&lt;=0,"赤字",IF(AND($S121&gt;=$B$2,$R121&gt;=$B$3),"仕入れる",IF(OR($S121&gt;=$B$2,$R121&gt;=$B$3),"要検討","見送り"))))))</f>
        <v/>
      </c>
      <c r="X121" s="13">
        <f>IF($A121="","",TEXT($A121,"yyyy/mm"))</f>
        <v/>
      </c>
    </row>
    <row r="122" hidden="1" ht="22" customHeight="1">
      <c r="A122" s="57" t="n"/>
      <c r="B122" s="58" t="n"/>
      <c r="C122" s="59" t="n"/>
      <c r="D122" s="59" t="n"/>
      <c r="E122" s="56" t="n"/>
      <c r="F122" s="56" t="n"/>
      <c r="G122" s="56" t="n"/>
      <c r="H122" s="56" t="n"/>
      <c r="I122" s="56" t="n"/>
      <c r="J122" s="56" t="n"/>
      <c r="K122" s="59" t="n"/>
      <c r="L122" s="58" t="n"/>
      <c r="M122" s="45">
        <f>IF($C122="","",SUMIF('集計を見る'!$A$34:$A$43,$C122,'集計を見る'!$B$34:$B$43))</f>
        <v/>
      </c>
      <c r="N122" s="15">
        <f>IF($E122="","",$E122*IF($F122="",1,$F122)+IF($H122="",0,$H122))</f>
        <v/>
      </c>
      <c r="O122" s="15">
        <f>IF($G122="","",$G122*IF($F122="",1,$F122))</f>
        <v/>
      </c>
      <c r="P122" s="15">
        <f>IF(OR($C122="",$G122=""),"",(ROUND($G122*$M122,0)+SUMIF('集計を見る'!$A$34:$A$43,$C122,'集計を見る'!$C$34:$C$43)+IF($I122="",0,$I122)+IF($J122="",0,$J122))*IF($F122="",1,$F122))</f>
        <v/>
      </c>
      <c r="Q122" s="15">
        <f>IF(OR($N122="",$O122="",$P122=""),"",$O122-$N122-$P122)</f>
        <v/>
      </c>
      <c r="R122" s="15">
        <f>IF($Q122="","",ROUND($Q122/IF($F122="",1,$F122),0))</f>
        <v/>
      </c>
      <c r="S122" s="45">
        <f>IF(OR($Q122="",$O122=""),"",IF($O122=0,"",$Q122/$O122))</f>
        <v/>
      </c>
      <c r="T122" s="45">
        <f>IF(OR($Q122="",$N122=""),"",IF($N122=0,"",$Q122/$N122))</f>
        <v/>
      </c>
      <c r="U122" s="15">
        <f>IF(OR($C122="",$E122="",$G122=""),"",IF($M122&gt;=1,"",ROUND(($N122/IF($F122="",1,$F122)+SUMIF('集計を見る'!$A$34:$A$43,$C122,'集計を見る'!$C$34:$C$43)+IF($I122="",0,$I122)+IF($J122="",0,$J122))/(1-$M122),0)))</f>
        <v/>
      </c>
      <c r="V122" s="15">
        <f>IF(OR($G122="",$U122=""),"",$G122-$U122)</f>
        <v/>
      </c>
      <c r="W122" s="16">
        <f>IF(AND($A122="",$B122="",$C122="",$E122="",$G122=""),"",IF(OR($C122="",$E122="",$G122=""),"入力が足りません",IF(COUNTIF('集計を見る'!$A$34:$A$43,$C122)=0,"販路が一覧にない",IF($Q122&lt;=0,"赤字",IF(AND($S122&gt;=$B$2,$R122&gt;=$B$3),"仕入れる",IF(OR($S122&gt;=$B$2,$R122&gt;=$B$3),"要検討","見送り"))))))</f>
        <v/>
      </c>
      <c r="X122" s="16">
        <f>IF($A122="","",TEXT($A122,"yyyy/mm"))</f>
        <v/>
      </c>
    </row>
    <row r="123" hidden="1" ht="22" customHeight="1">
      <c r="A123" s="57" t="n"/>
      <c r="B123" s="58" t="n"/>
      <c r="C123" s="59" t="n"/>
      <c r="D123" s="59" t="n"/>
      <c r="E123" s="56" t="n"/>
      <c r="F123" s="56" t="n"/>
      <c r="G123" s="56" t="n"/>
      <c r="H123" s="56" t="n"/>
      <c r="I123" s="56" t="n"/>
      <c r="J123" s="56" t="n"/>
      <c r="K123" s="59" t="n"/>
      <c r="L123" s="58" t="n"/>
      <c r="M123" s="44">
        <f>IF($C123="","",SUMIF('集計を見る'!$A$34:$A$43,$C123,'集計を見る'!$B$34:$B$43))</f>
        <v/>
      </c>
      <c r="N123" s="12">
        <f>IF($E123="","",$E123*IF($F123="",1,$F123)+IF($H123="",0,$H123))</f>
        <v/>
      </c>
      <c r="O123" s="12">
        <f>IF($G123="","",$G123*IF($F123="",1,$F123))</f>
        <v/>
      </c>
      <c r="P123" s="12">
        <f>IF(OR($C123="",$G123=""),"",(ROUND($G123*$M123,0)+SUMIF('集計を見る'!$A$34:$A$43,$C123,'集計を見る'!$C$34:$C$43)+IF($I123="",0,$I123)+IF($J123="",0,$J123))*IF($F123="",1,$F123))</f>
        <v/>
      </c>
      <c r="Q123" s="12">
        <f>IF(OR($N123="",$O123="",$P123=""),"",$O123-$N123-$P123)</f>
        <v/>
      </c>
      <c r="R123" s="12">
        <f>IF($Q123="","",ROUND($Q123/IF($F123="",1,$F123),0))</f>
        <v/>
      </c>
      <c r="S123" s="44">
        <f>IF(OR($Q123="",$O123=""),"",IF($O123=0,"",$Q123/$O123))</f>
        <v/>
      </c>
      <c r="T123" s="44">
        <f>IF(OR($Q123="",$N123=""),"",IF($N123=0,"",$Q123/$N123))</f>
        <v/>
      </c>
      <c r="U123" s="12">
        <f>IF(OR($C123="",$E123="",$G123=""),"",IF($M123&gt;=1,"",ROUND(($N123/IF($F123="",1,$F123)+SUMIF('集計を見る'!$A$34:$A$43,$C123,'集計を見る'!$C$34:$C$43)+IF($I123="",0,$I123)+IF($J123="",0,$J123))/(1-$M123),0)))</f>
        <v/>
      </c>
      <c r="V123" s="12">
        <f>IF(OR($G123="",$U123=""),"",$G123-$U123)</f>
        <v/>
      </c>
      <c r="W123" s="13">
        <f>IF(AND($A123="",$B123="",$C123="",$E123="",$G123=""),"",IF(OR($C123="",$E123="",$G123=""),"入力が足りません",IF(COUNTIF('集計を見る'!$A$34:$A$43,$C123)=0,"販路が一覧にない",IF($Q123&lt;=0,"赤字",IF(AND($S123&gt;=$B$2,$R123&gt;=$B$3),"仕入れる",IF(OR($S123&gt;=$B$2,$R123&gt;=$B$3),"要検討","見送り"))))))</f>
        <v/>
      </c>
      <c r="X123" s="13">
        <f>IF($A123="","",TEXT($A123,"yyyy/mm"))</f>
        <v/>
      </c>
    </row>
    <row r="124" hidden="1" ht="22" customHeight="1">
      <c r="A124" s="57" t="n"/>
      <c r="B124" s="58" t="n"/>
      <c r="C124" s="59" t="n"/>
      <c r="D124" s="59" t="n"/>
      <c r="E124" s="56" t="n"/>
      <c r="F124" s="56" t="n"/>
      <c r="G124" s="56" t="n"/>
      <c r="H124" s="56" t="n"/>
      <c r="I124" s="56" t="n"/>
      <c r="J124" s="56" t="n"/>
      <c r="K124" s="59" t="n"/>
      <c r="L124" s="58" t="n"/>
      <c r="M124" s="45">
        <f>IF($C124="","",SUMIF('集計を見る'!$A$34:$A$43,$C124,'集計を見る'!$B$34:$B$43))</f>
        <v/>
      </c>
      <c r="N124" s="15">
        <f>IF($E124="","",$E124*IF($F124="",1,$F124)+IF($H124="",0,$H124))</f>
        <v/>
      </c>
      <c r="O124" s="15">
        <f>IF($G124="","",$G124*IF($F124="",1,$F124))</f>
        <v/>
      </c>
      <c r="P124" s="15">
        <f>IF(OR($C124="",$G124=""),"",(ROUND($G124*$M124,0)+SUMIF('集計を見る'!$A$34:$A$43,$C124,'集計を見る'!$C$34:$C$43)+IF($I124="",0,$I124)+IF($J124="",0,$J124))*IF($F124="",1,$F124))</f>
        <v/>
      </c>
      <c r="Q124" s="15">
        <f>IF(OR($N124="",$O124="",$P124=""),"",$O124-$N124-$P124)</f>
        <v/>
      </c>
      <c r="R124" s="15">
        <f>IF($Q124="","",ROUND($Q124/IF($F124="",1,$F124),0))</f>
        <v/>
      </c>
      <c r="S124" s="45">
        <f>IF(OR($Q124="",$O124=""),"",IF($O124=0,"",$Q124/$O124))</f>
        <v/>
      </c>
      <c r="T124" s="45">
        <f>IF(OR($Q124="",$N124=""),"",IF($N124=0,"",$Q124/$N124))</f>
        <v/>
      </c>
      <c r="U124" s="15">
        <f>IF(OR($C124="",$E124="",$G124=""),"",IF($M124&gt;=1,"",ROUND(($N124/IF($F124="",1,$F124)+SUMIF('集計を見る'!$A$34:$A$43,$C124,'集計を見る'!$C$34:$C$43)+IF($I124="",0,$I124)+IF($J124="",0,$J124))/(1-$M124),0)))</f>
        <v/>
      </c>
      <c r="V124" s="15">
        <f>IF(OR($G124="",$U124=""),"",$G124-$U124)</f>
        <v/>
      </c>
      <c r="W124" s="16">
        <f>IF(AND($A124="",$B124="",$C124="",$E124="",$G124=""),"",IF(OR($C124="",$E124="",$G124=""),"入力が足りません",IF(COUNTIF('集計を見る'!$A$34:$A$43,$C124)=0,"販路が一覧にない",IF($Q124&lt;=0,"赤字",IF(AND($S124&gt;=$B$2,$R124&gt;=$B$3),"仕入れる",IF(OR($S124&gt;=$B$2,$R124&gt;=$B$3),"要検討","見送り"))))))</f>
        <v/>
      </c>
      <c r="X124" s="16">
        <f>IF($A124="","",TEXT($A124,"yyyy/mm"))</f>
        <v/>
      </c>
    </row>
    <row r="125" hidden="1" ht="22" customHeight="1">
      <c r="A125" s="57" t="n"/>
      <c r="B125" s="58" t="n"/>
      <c r="C125" s="59" t="n"/>
      <c r="D125" s="59" t="n"/>
      <c r="E125" s="56" t="n"/>
      <c r="F125" s="56" t="n"/>
      <c r="G125" s="56" t="n"/>
      <c r="H125" s="56" t="n"/>
      <c r="I125" s="56" t="n"/>
      <c r="J125" s="56" t="n"/>
      <c r="K125" s="59" t="n"/>
      <c r="L125" s="58" t="n"/>
      <c r="M125" s="44">
        <f>IF($C125="","",SUMIF('集計を見る'!$A$34:$A$43,$C125,'集計を見る'!$B$34:$B$43))</f>
        <v/>
      </c>
      <c r="N125" s="12">
        <f>IF($E125="","",$E125*IF($F125="",1,$F125)+IF($H125="",0,$H125))</f>
        <v/>
      </c>
      <c r="O125" s="12">
        <f>IF($G125="","",$G125*IF($F125="",1,$F125))</f>
        <v/>
      </c>
      <c r="P125" s="12">
        <f>IF(OR($C125="",$G125=""),"",(ROUND($G125*$M125,0)+SUMIF('集計を見る'!$A$34:$A$43,$C125,'集計を見る'!$C$34:$C$43)+IF($I125="",0,$I125)+IF($J125="",0,$J125))*IF($F125="",1,$F125))</f>
        <v/>
      </c>
      <c r="Q125" s="12">
        <f>IF(OR($N125="",$O125="",$P125=""),"",$O125-$N125-$P125)</f>
        <v/>
      </c>
      <c r="R125" s="12">
        <f>IF($Q125="","",ROUND($Q125/IF($F125="",1,$F125),0))</f>
        <v/>
      </c>
      <c r="S125" s="44">
        <f>IF(OR($Q125="",$O125=""),"",IF($O125=0,"",$Q125/$O125))</f>
        <v/>
      </c>
      <c r="T125" s="44">
        <f>IF(OR($Q125="",$N125=""),"",IF($N125=0,"",$Q125/$N125))</f>
        <v/>
      </c>
      <c r="U125" s="12">
        <f>IF(OR($C125="",$E125="",$G125=""),"",IF($M125&gt;=1,"",ROUND(($N125/IF($F125="",1,$F125)+SUMIF('集計を見る'!$A$34:$A$43,$C125,'集計を見る'!$C$34:$C$43)+IF($I125="",0,$I125)+IF($J125="",0,$J125))/(1-$M125),0)))</f>
        <v/>
      </c>
      <c r="V125" s="12">
        <f>IF(OR($G125="",$U125=""),"",$G125-$U125)</f>
        <v/>
      </c>
      <c r="W125" s="13">
        <f>IF(AND($A125="",$B125="",$C125="",$E125="",$G125=""),"",IF(OR($C125="",$E125="",$G125=""),"入力が足りません",IF(COUNTIF('集計を見る'!$A$34:$A$43,$C125)=0,"販路が一覧にない",IF($Q125&lt;=0,"赤字",IF(AND($S125&gt;=$B$2,$R125&gt;=$B$3),"仕入れる",IF(OR($S125&gt;=$B$2,$R125&gt;=$B$3),"要検討","見送り"))))))</f>
        <v/>
      </c>
      <c r="X125" s="13">
        <f>IF($A125="","",TEXT($A125,"yyyy/mm"))</f>
        <v/>
      </c>
    </row>
    <row r="126" hidden="1" ht="22" customHeight="1">
      <c r="A126" s="57" t="n"/>
      <c r="B126" s="58" t="n"/>
      <c r="C126" s="59" t="n"/>
      <c r="D126" s="59" t="n"/>
      <c r="E126" s="56" t="n"/>
      <c r="F126" s="56" t="n"/>
      <c r="G126" s="56" t="n"/>
      <c r="H126" s="56" t="n"/>
      <c r="I126" s="56" t="n"/>
      <c r="J126" s="56" t="n"/>
      <c r="K126" s="59" t="n"/>
      <c r="L126" s="58" t="n"/>
      <c r="M126" s="45">
        <f>IF($C126="","",SUMIF('集計を見る'!$A$34:$A$43,$C126,'集計を見る'!$B$34:$B$43))</f>
        <v/>
      </c>
      <c r="N126" s="15">
        <f>IF($E126="","",$E126*IF($F126="",1,$F126)+IF($H126="",0,$H126))</f>
        <v/>
      </c>
      <c r="O126" s="15">
        <f>IF($G126="","",$G126*IF($F126="",1,$F126))</f>
        <v/>
      </c>
      <c r="P126" s="15">
        <f>IF(OR($C126="",$G126=""),"",(ROUND($G126*$M126,0)+SUMIF('集計を見る'!$A$34:$A$43,$C126,'集計を見る'!$C$34:$C$43)+IF($I126="",0,$I126)+IF($J126="",0,$J126))*IF($F126="",1,$F126))</f>
        <v/>
      </c>
      <c r="Q126" s="15">
        <f>IF(OR($N126="",$O126="",$P126=""),"",$O126-$N126-$P126)</f>
        <v/>
      </c>
      <c r="R126" s="15">
        <f>IF($Q126="","",ROUND($Q126/IF($F126="",1,$F126),0))</f>
        <v/>
      </c>
      <c r="S126" s="45">
        <f>IF(OR($Q126="",$O126=""),"",IF($O126=0,"",$Q126/$O126))</f>
        <v/>
      </c>
      <c r="T126" s="45">
        <f>IF(OR($Q126="",$N126=""),"",IF($N126=0,"",$Q126/$N126))</f>
        <v/>
      </c>
      <c r="U126" s="15">
        <f>IF(OR($C126="",$E126="",$G126=""),"",IF($M126&gt;=1,"",ROUND(($N126/IF($F126="",1,$F126)+SUMIF('集計を見る'!$A$34:$A$43,$C126,'集計を見る'!$C$34:$C$43)+IF($I126="",0,$I126)+IF($J126="",0,$J126))/(1-$M126),0)))</f>
        <v/>
      </c>
      <c r="V126" s="15">
        <f>IF(OR($G126="",$U126=""),"",$G126-$U126)</f>
        <v/>
      </c>
      <c r="W126" s="16">
        <f>IF(AND($A126="",$B126="",$C126="",$E126="",$G126=""),"",IF(OR($C126="",$E126="",$G126=""),"入力が足りません",IF(COUNTIF('集計を見る'!$A$34:$A$43,$C126)=0,"販路が一覧にない",IF($Q126&lt;=0,"赤字",IF(AND($S126&gt;=$B$2,$R126&gt;=$B$3),"仕入れる",IF(OR($S126&gt;=$B$2,$R126&gt;=$B$3),"要検討","見送り"))))))</f>
        <v/>
      </c>
      <c r="X126" s="16">
        <f>IF($A126="","",TEXT($A126,"yyyy/mm"))</f>
        <v/>
      </c>
    </row>
    <row r="127" hidden="1" ht="22" customHeight="1">
      <c r="A127" s="57" t="n"/>
      <c r="B127" s="58" t="n"/>
      <c r="C127" s="59" t="n"/>
      <c r="D127" s="59" t="n"/>
      <c r="E127" s="56" t="n"/>
      <c r="F127" s="56" t="n"/>
      <c r="G127" s="56" t="n"/>
      <c r="H127" s="56" t="n"/>
      <c r="I127" s="56" t="n"/>
      <c r="J127" s="56" t="n"/>
      <c r="K127" s="59" t="n"/>
      <c r="L127" s="58" t="n"/>
      <c r="M127" s="44">
        <f>IF($C127="","",SUMIF('集計を見る'!$A$34:$A$43,$C127,'集計を見る'!$B$34:$B$43))</f>
        <v/>
      </c>
      <c r="N127" s="12">
        <f>IF($E127="","",$E127*IF($F127="",1,$F127)+IF($H127="",0,$H127))</f>
        <v/>
      </c>
      <c r="O127" s="12">
        <f>IF($G127="","",$G127*IF($F127="",1,$F127))</f>
        <v/>
      </c>
      <c r="P127" s="12">
        <f>IF(OR($C127="",$G127=""),"",(ROUND($G127*$M127,0)+SUMIF('集計を見る'!$A$34:$A$43,$C127,'集計を見る'!$C$34:$C$43)+IF($I127="",0,$I127)+IF($J127="",0,$J127))*IF($F127="",1,$F127))</f>
        <v/>
      </c>
      <c r="Q127" s="12">
        <f>IF(OR($N127="",$O127="",$P127=""),"",$O127-$N127-$P127)</f>
        <v/>
      </c>
      <c r="R127" s="12">
        <f>IF($Q127="","",ROUND($Q127/IF($F127="",1,$F127),0))</f>
        <v/>
      </c>
      <c r="S127" s="44">
        <f>IF(OR($Q127="",$O127=""),"",IF($O127=0,"",$Q127/$O127))</f>
        <v/>
      </c>
      <c r="T127" s="44">
        <f>IF(OR($Q127="",$N127=""),"",IF($N127=0,"",$Q127/$N127))</f>
        <v/>
      </c>
      <c r="U127" s="12">
        <f>IF(OR($C127="",$E127="",$G127=""),"",IF($M127&gt;=1,"",ROUND(($N127/IF($F127="",1,$F127)+SUMIF('集計を見る'!$A$34:$A$43,$C127,'集計を見る'!$C$34:$C$43)+IF($I127="",0,$I127)+IF($J127="",0,$J127))/(1-$M127),0)))</f>
        <v/>
      </c>
      <c r="V127" s="12">
        <f>IF(OR($G127="",$U127=""),"",$G127-$U127)</f>
        <v/>
      </c>
      <c r="W127" s="13">
        <f>IF(AND($A127="",$B127="",$C127="",$E127="",$G127=""),"",IF(OR($C127="",$E127="",$G127=""),"入力が足りません",IF(COUNTIF('集計を見る'!$A$34:$A$43,$C127)=0,"販路が一覧にない",IF($Q127&lt;=0,"赤字",IF(AND($S127&gt;=$B$2,$R127&gt;=$B$3),"仕入れる",IF(OR($S127&gt;=$B$2,$R127&gt;=$B$3),"要検討","見送り"))))))</f>
        <v/>
      </c>
      <c r="X127" s="13">
        <f>IF($A127="","",TEXT($A127,"yyyy/mm"))</f>
        <v/>
      </c>
    </row>
    <row r="128" hidden="1" ht="22" customHeight="1">
      <c r="A128" s="57" t="n"/>
      <c r="B128" s="58" t="n"/>
      <c r="C128" s="59" t="n"/>
      <c r="D128" s="59" t="n"/>
      <c r="E128" s="56" t="n"/>
      <c r="F128" s="56" t="n"/>
      <c r="G128" s="56" t="n"/>
      <c r="H128" s="56" t="n"/>
      <c r="I128" s="56" t="n"/>
      <c r="J128" s="56" t="n"/>
      <c r="K128" s="59" t="n"/>
      <c r="L128" s="58" t="n"/>
      <c r="M128" s="45">
        <f>IF($C128="","",SUMIF('集計を見る'!$A$34:$A$43,$C128,'集計を見る'!$B$34:$B$43))</f>
        <v/>
      </c>
      <c r="N128" s="15">
        <f>IF($E128="","",$E128*IF($F128="",1,$F128)+IF($H128="",0,$H128))</f>
        <v/>
      </c>
      <c r="O128" s="15">
        <f>IF($G128="","",$G128*IF($F128="",1,$F128))</f>
        <v/>
      </c>
      <c r="P128" s="15">
        <f>IF(OR($C128="",$G128=""),"",(ROUND($G128*$M128,0)+SUMIF('集計を見る'!$A$34:$A$43,$C128,'集計を見る'!$C$34:$C$43)+IF($I128="",0,$I128)+IF($J128="",0,$J128))*IF($F128="",1,$F128))</f>
        <v/>
      </c>
      <c r="Q128" s="15">
        <f>IF(OR($N128="",$O128="",$P128=""),"",$O128-$N128-$P128)</f>
        <v/>
      </c>
      <c r="R128" s="15">
        <f>IF($Q128="","",ROUND($Q128/IF($F128="",1,$F128),0))</f>
        <v/>
      </c>
      <c r="S128" s="45">
        <f>IF(OR($Q128="",$O128=""),"",IF($O128=0,"",$Q128/$O128))</f>
        <v/>
      </c>
      <c r="T128" s="45">
        <f>IF(OR($Q128="",$N128=""),"",IF($N128=0,"",$Q128/$N128))</f>
        <v/>
      </c>
      <c r="U128" s="15">
        <f>IF(OR($C128="",$E128="",$G128=""),"",IF($M128&gt;=1,"",ROUND(($N128/IF($F128="",1,$F128)+SUMIF('集計を見る'!$A$34:$A$43,$C128,'集計を見る'!$C$34:$C$43)+IF($I128="",0,$I128)+IF($J128="",0,$J128))/(1-$M128),0)))</f>
        <v/>
      </c>
      <c r="V128" s="15">
        <f>IF(OR($G128="",$U128=""),"",$G128-$U128)</f>
        <v/>
      </c>
      <c r="W128" s="16">
        <f>IF(AND($A128="",$B128="",$C128="",$E128="",$G128=""),"",IF(OR($C128="",$E128="",$G128=""),"入力が足りません",IF(COUNTIF('集計を見る'!$A$34:$A$43,$C128)=0,"販路が一覧にない",IF($Q128&lt;=0,"赤字",IF(AND($S128&gt;=$B$2,$R128&gt;=$B$3),"仕入れる",IF(OR($S128&gt;=$B$2,$R128&gt;=$B$3),"要検討","見送り"))))))</f>
        <v/>
      </c>
      <c r="X128" s="16">
        <f>IF($A128="","",TEXT($A128,"yyyy/mm"))</f>
        <v/>
      </c>
    </row>
    <row r="129" hidden="1" ht="22" customHeight="1">
      <c r="A129" s="57" t="n"/>
      <c r="B129" s="58" t="n"/>
      <c r="C129" s="59" t="n"/>
      <c r="D129" s="59" t="n"/>
      <c r="E129" s="56" t="n"/>
      <c r="F129" s="56" t="n"/>
      <c r="G129" s="56" t="n"/>
      <c r="H129" s="56" t="n"/>
      <c r="I129" s="56" t="n"/>
      <c r="J129" s="56" t="n"/>
      <c r="K129" s="59" t="n"/>
      <c r="L129" s="58" t="n"/>
      <c r="M129" s="44">
        <f>IF($C129="","",SUMIF('集計を見る'!$A$34:$A$43,$C129,'集計を見る'!$B$34:$B$43))</f>
        <v/>
      </c>
      <c r="N129" s="12">
        <f>IF($E129="","",$E129*IF($F129="",1,$F129)+IF($H129="",0,$H129))</f>
        <v/>
      </c>
      <c r="O129" s="12">
        <f>IF($G129="","",$G129*IF($F129="",1,$F129))</f>
        <v/>
      </c>
      <c r="P129" s="12">
        <f>IF(OR($C129="",$G129=""),"",(ROUND($G129*$M129,0)+SUMIF('集計を見る'!$A$34:$A$43,$C129,'集計を見る'!$C$34:$C$43)+IF($I129="",0,$I129)+IF($J129="",0,$J129))*IF($F129="",1,$F129))</f>
        <v/>
      </c>
      <c r="Q129" s="12">
        <f>IF(OR($N129="",$O129="",$P129=""),"",$O129-$N129-$P129)</f>
        <v/>
      </c>
      <c r="R129" s="12">
        <f>IF($Q129="","",ROUND($Q129/IF($F129="",1,$F129),0))</f>
        <v/>
      </c>
      <c r="S129" s="44">
        <f>IF(OR($Q129="",$O129=""),"",IF($O129=0,"",$Q129/$O129))</f>
        <v/>
      </c>
      <c r="T129" s="44">
        <f>IF(OR($Q129="",$N129=""),"",IF($N129=0,"",$Q129/$N129))</f>
        <v/>
      </c>
      <c r="U129" s="12">
        <f>IF(OR($C129="",$E129="",$G129=""),"",IF($M129&gt;=1,"",ROUND(($N129/IF($F129="",1,$F129)+SUMIF('集計を見る'!$A$34:$A$43,$C129,'集計を見る'!$C$34:$C$43)+IF($I129="",0,$I129)+IF($J129="",0,$J129))/(1-$M129),0)))</f>
        <v/>
      </c>
      <c r="V129" s="12">
        <f>IF(OR($G129="",$U129=""),"",$G129-$U129)</f>
        <v/>
      </c>
      <c r="W129" s="13">
        <f>IF(AND($A129="",$B129="",$C129="",$E129="",$G129=""),"",IF(OR($C129="",$E129="",$G129=""),"入力が足りません",IF(COUNTIF('集計を見る'!$A$34:$A$43,$C129)=0,"販路が一覧にない",IF($Q129&lt;=0,"赤字",IF(AND($S129&gt;=$B$2,$R129&gt;=$B$3),"仕入れる",IF(OR($S129&gt;=$B$2,$R129&gt;=$B$3),"要検討","見送り"))))))</f>
        <v/>
      </c>
      <c r="X129" s="13">
        <f>IF($A129="","",TEXT($A129,"yyyy/mm"))</f>
        <v/>
      </c>
    </row>
    <row r="130" hidden="1" ht="22" customHeight="1">
      <c r="A130" s="57" t="n"/>
      <c r="B130" s="58" t="n"/>
      <c r="C130" s="59" t="n"/>
      <c r="D130" s="59" t="n"/>
      <c r="E130" s="56" t="n"/>
      <c r="F130" s="56" t="n"/>
      <c r="G130" s="56" t="n"/>
      <c r="H130" s="56" t="n"/>
      <c r="I130" s="56" t="n"/>
      <c r="J130" s="56" t="n"/>
      <c r="K130" s="59" t="n"/>
      <c r="L130" s="58" t="n"/>
      <c r="M130" s="45">
        <f>IF($C130="","",SUMIF('集計を見る'!$A$34:$A$43,$C130,'集計を見る'!$B$34:$B$43))</f>
        <v/>
      </c>
      <c r="N130" s="15">
        <f>IF($E130="","",$E130*IF($F130="",1,$F130)+IF($H130="",0,$H130))</f>
        <v/>
      </c>
      <c r="O130" s="15">
        <f>IF($G130="","",$G130*IF($F130="",1,$F130))</f>
        <v/>
      </c>
      <c r="P130" s="15">
        <f>IF(OR($C130="",$G130=""),"",(ROUND($G130*$M130,0)+SUMIF('集計を見る'!$A$34:$A$43,$C130,'集計を見る'!$C$34:$C$43)+IF($I130="",0,$I130)+IF($J130="",0,$J130))*IF($F130="",1,$F130))</f>
        <v/>
      </c>
      <c r="Q130" s="15">
        <f>IF(OR($N130="",$O130="",$P130=""),"",$O130-$N130-$P130)</f>
        <v/>
      </c>
      <c r="R130" s="15">
        <f>IF($Q130="","",ROUND($Q130/IF($F130="",1,$F130),0))</f>
        <v/>
      </c>
      <c r="S130" s="45">
        <f>IF(OR($Q130="",$O130=""),"",IF($O130=0,"",$Q130/$O130))</f>
        <v/>
      </c>
      <c r="T130" s="45">
        <f>IF(OR($Q130="",$N130=""),"",IF($N130=0,"",$Q130/$N130))</f>
        <v/>
      </c>
      <c r="U130" s="15">
        <f>IF(OR($C130="",$E130="",$G130=""),"",IF($M130&gt;=1,"",ROUND(($N130/IF($F130="",1,$F130)+SUMIF('集計を見る'!$A$34:$A$43,$C130,'集計を見る'!$C$34:$C$43)+IF($I130="",0,$I130)+IF($J130="",0,$J130))/(1-$M130),0)))</f>
        <v/>
      </c>
      <c r="V130" s="15">
        <f>IF(OR($G130="",$U130=""),"",$G130-$U130)</f>
        <v/>
      </c>
      <c r="W130" s="16">
        <f>IF(AND($A130="",$B130="",$C130="",$E130="",$G130=""),"",IF(OR($C130="",$E130="",$G130=""),"入力が足りません",IF(COUNTIF('集計を見る'!$A$34:$A$43,$C130)=0,"販路が一覧にない",IF($Q130&lt;=0,"赤字",IF(AND($S130&gt;=$B$2,$R130&gt;=$B$3),"仕入れる",IF(OR($S130&gt;=$B$2,$R130&gt;=$B$3),"要検討","見送り"))))))</f>
        <v/>
      </c>
      <c r="X130" s="16">
        <f>IF($A130="","",TEXT($A130,"yyyy/mm"))</f>
        <v/>
      </c>
    </row>
    <row r="131" hidden="1" ht="22" customHeight="1">
      <c r="A131" s="57" t="n"/>
      <c r="B131" s="58" t="n"/>
      <c r="C131" s="59" t="n"/>
      <c r="D131" s="59" t="n"/>
      <c r="E131" s="56" t="n"/>
      <c r="F131" s="56" t="n"/>
      <c r="G131" s="56" t="n"/>
      <c r="H131" s="56" t="n"/>
      <c r="I131" s="56" t="n"/>
      <c r="J131" s="56" t="n"/>
      <c r="K131" s="59" t="n"/>
      <c r="L131" s="58" t="n"/>
      <c r="M131" s="44">
        <f>IF($C131="","",SUMIF('集計を見る'!$A$34:$A$43,$C131,'集計を見る'!$B$34:$B$43))</f>
        <v/>
      </c>
      <c r="N131" s="12">
        <f>IF($E131="","",$E131*IF($F131="",1,$F131)+IF($H131="",0,$H131))</f>
        <v/>
      </c>
      <c r="O131" s="12">
        <f>IF($G131="","",$G131*IF($F131="",1,$F131))</f>
        <v/>
      </c>
      <c r="P131" s="12">
        <f>IF(OR($C131="",$G131=""),"",(ROUND($G131*$M131,0)+SUMIF('集計を見る'!$A$34:$A$43,$C131,'集計を見る'!$C$34:$C$43)+IF($I131="",0,$I131)+IF($J131="",0,$J131))*IF($F131="",1,$F131))</f>
        <v/>
      </c>
      <c r="Q131" s="12">
        <f>IF(OR($N131="",$O131="",$P131=""),"",$O131-$N131-$P131)</f>
        <v/>
      </c>
      <c r="R131" s="12">
        <f>IF($Q131="","",ROUND($Q131/IF($F131="",1,$F131),0))</f>
        <v/>
      </c>
      <c r="S131" s="44">
        <f>IF(OR($Q131="",$O131=""),"",IF($O131=0,"",$Q131/$O131))</f>
        <v/>
      </c>
      <c r="T131" s="44">
        <f>IF(OR($Q131="",$N131=""),"",IF($N131=0,"",$Q131/$N131))</f>
        <v/>
      </c>
      <c r="U131" s="12">
        <f>IF(OR($C131="",$E131="",$G131=""),"",IF($M131&gt;=1,"",ROUND(($N131/IF($F131="",1,$F131)+SUMIF('集計を見る'!$A$34:$A$43,$C131,'集計を見る'!$C$34:$C$43)+IF($I131="",0,$I131)+IF($J131="",0,$J131))/(1-$M131),0)))</f>
        <v/>
      </c>
      <c r="V131" s="12">
        <f>IF(OR($G131="",$U131=""),"",$G131-$U131)</f>
        <v/>
      </c>
      <c r="W131" s="13">
        <f>IF(AND($A131="",$B131="",$C131="",$E131="",$G131=""),"",IF(OR($C131="",$E131="",$G131=""),"入力が足りません",IF(COUNTIF('集計を見る'!$A$34:$A$43,$C131)=0,"販路が一覧にない",IF($Q131&lt;=0,"赤字",IF(AND($S131&gt;=$B$2,$R131&gt;=$B$3),"仕入れる",IF(OR($S131&gt;=$B$2,$R131&gt;=$B$3),"要検討","見送り"))))))</f>
        <v/>
      </c>
      <c r="X131" s="13">
        <f>IF($A131="","",TEXT($A131,"yyyy/mm"))</f>
        <v/>
      </c>
    </row>
    <row r="132" hidden="1" ht="22" customHeight="1">
      <c r="A132" s="57" t="n"/>
      <c r="B132" s="58" t="n"/>
      <c r="C132" s="59" t="n"/>
      <c r="D132" s="59" t="n"/>
      <c r="E132" s="56" t="n"/>
      <c r="F132" s="56" t="n"/>
      <c r="G132" s="56" t="n"/>
      <c r="H132" s="56" t="n"/>
      <c r="I132" s="56" t="n"/>
      <c r="J132" s="56" t="n"/>
      <c r="K132" s="59" t="n"/>
      <c r="L132" s="58" t="n"/>
      <c r="M132" s="45">
        <f>IF($C132="","",SUMIF('集計を見る'!$A$34:$A$43,$C132,'集計を見る'!$B$34:$B$43))</f>
        <v/>
      </c>
      <c r="N132" s="15">
        <f>IF($E132="","",$E132*IF($F132="",1,$F132)+IF($H132="",0,$H132))</f>
        <v/>
      </c>
      <c r="O132" s="15">
        <f>IF($G132="","",$G132*IF($F132="",1,$F132))</f>
        <v/>
      </c>
      <c r="P132" s="15">
        <f>IF(OR($C132="",$G132=""),"",(ROUND($G132*$M132,0)+SUMIF('集計を見る'!$A$34:$A$43,$C132,'集計を見る'!$C$34:$C$43)+IF($I132="",0,$I132)+IF($J132="",0,$J132))*IF($F132="",1,$F132))</f>
        <v/>
      </c>
      <c r="Q132" s="15">
        <f>IF(OR($N132="",$O132="",$P132=""),"",$O132-$N132-$P132)</f>
        <v/>
      </c>
      <c r="R132" s="15">
        <f>IF($Q132="","",ROUND($Q132/IF($F132="",1,$F132),0))</f>
        <v/>
      </c>
      <c r="S132" s="45">
        <f>IF(OR($Q132="",$O132=""),"",IF($O132=0,"",$Q132/$O132))</f>
        <v/>
      </c>
      <c r="T132" s="45">
        <f>IF(OR($Q132="",$N132=""),"",IF($N132=0,"",$Q132/$N132))</f>
        <v/>
      </c>
      <c r="U132" s="15">
        <f>IF(OR($C132="",$E132="",$G132=""),"",IF($M132&gt;=1,"",ROUND(($N132/IF($F132="",1,$F132)+SUMIF('集計を見る'!$A$34:$A$43,$C132,'集計を見る'!$C$34:$C$43)+IF($I132="",0,$I132)+IF($J132="",0,$J132))/(1-$M132),0)))</f>
        <v/>
      </c>
      <c r="V132" s="15">
        <f>IF(OR($G132="",$U132=""),"",$G132-$U132)</f>
        <v/>
      </c>
      <c r="W132" s="16">
        <f>IF(AND($A132="",$B132="",$C132="",$E132="",$G132=""),"",IF(OR($C132="",$E132="",$G132=""),"入力が足りません",IF(COUNTIF('集計を見る'!$A$34:$A$43,$C132)=0,"販路が一覧にない",IF($Q132&lt;=0,"赤字",IF(AND($S132&gt;=$B$2,$R132&gt;=$B$3),"仕入れる",IF(OR($S132&gt;=$B$2,$R132&gt;=$B$3),"要検討","見送り"))))))</f>
        <v/>
      </c>
      <c r="X132" s="16">
        <f>IF($A132="","",TEXT($A132,"yyyy/mm"))</f>
        <v/>
      </c>
    </row>
    <row r="133" hidden="1" ht="22" customHeight="1">
      <c r="A133" s="57" t="n"/>
      <c r="B133" s="58" t="n"/>
      <c r="C133" s="59" t="n"/>
      <c r="D133" s="59" t="n"/>
      <c r="E133" s="56" t="n"/>
      <c r="F133" s="56" t="n"/>
      <c r="G133" s="56" t="n"/>
      <c r="H133" s="56" t="n"/>
      <c r="I133" s="56" t="n"/>
      <c r="J133" s="56" t="n"/>
      <c r="K133" s="59" t="n"/>
      <c r="L133" s="58" t="n"/>
      <c r="M133" s="44">
        <f>IF($C133="","",SUMIF('集計を見る'!$A$34:$A$43,$C133,'集計を見る'!$B$34:$B$43))</f>
        <v/>
      </c>
      <c r="N133" s="12">
        <f>IF($E133="","",$E133*IF($F133="",1,$F133)+IF($H133="",0,$H133))</f>
        <v/>
      </c>
      <c r="O133" s="12">
        <f>IF($G133="","",$G133*IF($F133="",1,$F133))</f>
        <v/>
      </c>
      <c r="P133" s="12">
        <f>IF(OR($C133="",$G133=""),"",(ROUND($G133*$M133,0)+SUMIF('集計を見る'!$A$34:$A$43,$C133,'集計を見る'!$C$34:$C$43)+IF($I133="",0,$I133)+IF($J133="",0,$J133))*IF($F133="",1,$F133))</f>
        <v/>
      </c>
      <c r="Q133" s="12">
        <f>IF(OR($N133="",$O133="",$P133=""),"",$O133-$N133-$P133)</f>
        <v/>
      </c>
      <c r="R133" s="12">
        <f>IF($Q133="","",ROUND($Q133/IF($F133="",1,$F133),0))</f>
        <v/>
      </c>
      <c r="S133" s="44">
        <f>IF(OR($Q133="",$O133=""),"",IF($O133=0,"",$Q133/$O133))</f>
        <v/>
      </c>
      <c r="T133" s="44">
        <f>IF(OR($Q133="",$N133=""),"",IF($N133=0,"",$Q133/$N133))</f>
        <v/>
      </c>
      <c r="U133" s="12">
        <f>IF(OR($C133="",$E133="",$G133=""),"",IF($M133&gt;=1,"",ROUND(($N133/IF($F133="",1,$F133)+SUMIF('集計を見る'!$A$34:$A$43,$C133,'集計を見る'!$C$34:$C$43)+IF($I133="",0,$I133)+IF($J133="",0,$J133))/(1-$M133),0)))</f>
        <v/>
      </c>
      <c r="V133" s="12">
        <f>IF(OR($G133="",$U133=""),"",$G133-$U133)</f>
        <v/>
      </c>
      <c r="W133" s="13">
        <f>IF(AND($A133="",$B133="",$C133="",$E133="",$G133=""),"",IF(OR($C133="",$E133="",$G133=""),"入力が足りません",IF(COUNTIF('集計を見る'!$A$34:$A$43,$C133)=0,"販路が一覧にない",IF($Q133&lt;=0,"赤字",IF(AND($S133&gt;=$B$2,$R133&gt;=$B$3),"仕入れる",IF(OR($S133&gt;=$B$2,$R133&gt;=$B$3),"要検討","見送り"))))))</f>
        <v/>
      </c>
      <c r="X133" s="13">
        <f>IF($A133="","",TEXT($A133,"yyyy/mm"))</f>
        <v/>
      </c>
    </row>
    <row r="134" hidden="1" ht="22" customHeight="1">
      <c r="A134" s="57" t="n"/>
      <c r="B134" s="58" t="n"/>
      <c r="C134" s="59" t="n"/>
      <c r="D134" s="59" t="n"/>
      <c r="E134" s="56" t="n"/>
      <c r="F134" s="56" t="n"/>
      <c r="G134" s="56" t="n"/>
      <c r="H134" s="56" t="n"/>
      <c r="I134" s="56" t="n"/>
      <c r="J134" s="56" t="n"/>
      <c r="K134" s="59" t="n"/>
      <c r="L134" s="58" t="n"/>
      <c r="M134" s="45">
        <f>IF($C134="","",SUMIF('集計を見る'!$A$34:$A$43,$C134,'集計を見る'!$B$34:$B$43))</f>
        <v/>
      </c>
      <c r="N134" s="15">
        <f>IF($E134="","",$E134*IF($F134="",1,$F134)+IF($H134="",0,$H134))</f>
        <v/>
      </c>
      <c r="O134" s="15">
        <f>IF($G134="","",$G134*IF($F134="",1,$F134))</f>
        <v/>
      </c>
      <c r="P134" s="15">
        <f>IF(OR($C134="",$G134=""),"",(ROUND($G134*$M134,0)+SUMIF('集計を見る'!$A$34:$A$43,$C134,'集計を見る'!$C$34:$C$43)+IF($I134="",0,$I134)+IF($J134="",0,$J134))*IF($F134="",1,$F134))</f>
        <v/>
      </c>
      <c r="Q134" s="15">
        <f>IF(OR($N134="",$O134="",$P134=""),"",$O134-$N134-$P134)</f>
        <v/>
      </c>
      <c r="R134" s="15">
        <f>IF($Q134="","",ROUND($Q134/IF($F134="",1,$F134),0))</f>
        <v/>
      </c>
      <c r="S134" s="45">
        <f>IF(OR($Q134="",$O134=""),"",IF($O134=0,"",$Q134/$O134))</f>
        <v/>
      </c>
      <c r="T134" s="45">
        <f>IF(OR($Q134="",$N134=""),"",IF($N134=0,"",$Q134/$N134))</f>
        <v/>
      </c>
      <c r="U134" s="15">
        <f>IF(OR($C134="",$E134="",$G134=""),"",IF($M134&gt;=1,"",ROUND(($N134/IF($F134="",1,$F134)+SUMIF('集計を見る'!$A$34:$A$43,$C134,'集計を見る'!$C$34:$C$43)+IF($I134="",0,$I134)+IF($J134="",0,$J134))/(1-$M134),0)))</f>
        <v/>
      </c>
      <c r="V134" s="15">
        <f>IF(OR($G134="",$U134=""),"",$G134-$U134)</f>
        <v/>
      </c>
      <c r="W134" s="16">
        <f>IF(AND($A134="",$B134="",$C134="",$E134="",$G134=""),"",IF(OR($C134="",$E134="",$G134=""),"入力が足りません",IF(COUNTIF('集計を見る'!$A$34:$A$43,$C134)=0,"販路が一覧にない",IF($Q134&lt;=0,"赤字",IF(AND($S134&gt;=$B$2,$R134&gt;=$B$3),"仕入れる",IF(OR($S134&gt;=$B$2,$R134&gt;=$B$3),"要検討","見送り"))))))</f>
        <v/>
      </c>
      <c r="X134" s="16">
        <f>IF($A134="","",TEXT($A134,"yyyy/mm"))</f>
        <v/>
      </c>
    </row>
    <row r="135" hidden="1" ht="22" customHeight="1">
      <c r="A135" s="57" t="n"/>
      <c r="B135" s="58" t="n"/>
      <c r="C135" s="59" t="n"/>
      <c r="D135" s="59" t="n"/>
      <c r="E135" s="56" t="n"/>
      <c r="F135" s="56" t="n"/>
      <c r="G135" s="56" t="n"/>
      <c r="H135" s="56" t="n"/>
      <c r="I135" s="56" t="n"/>
      <c r="J135" s="56" t="n"/>
      <c r="K135" s="59" t="n"/>
      <c r="L135" s="58" t="n"/>
      <c r="M135" s="44">
        <f>IF($C135="","",SUMIF('集計を見る'!$A$34:$A$43,$C135,'集計を見る'!$B$34:$B$43))</f>
        <v/>
      </c>
      <c r="N135" s="12">
        <f>IF($E135="","",$E135*IF($F135="",1,$F135)+IF($H135="",0,$H135))</f>
        <v/>
      </c>
      <c r="O135" s="12">
        <f>IF($G135="","",$G135*IF($F135="",1,$F135))</f>
        <v/>
      </c>
      <c r="P135" s="12">
        <f>IF(OR($C135="",$G135=""),"",(ROUND($G135*$M135,0)+SUMIF('集計を見る'!$A$34:$A$43,$C135,'集計を見る'!$C$34:$C$43)+IF($I135="",0,$I135)+IF($J135="",0,$J135))*IF($F135="",1,$F135))</f>
        <v/>
      </c>
      <c r="Q135" s="12">
        <f>IF(OR($N135="",$O135="",$P135=""),"",$O135-$N135-$P135)</f>
        <v/>
      </c>
      <c r="R135" s="12">
        <f>IF($Q135="","",ROUND($Q135/IF($F135="",1,$F135),0))</f>
        <v/>
      </c>
      <c r="S135" s="44">
        <f>IF(OR($Q135="",$O135=""),"",IF($O135=0,"",$Q135/$O135))</f>
        <v/>
      </c>
      <c r="T135" s="44">
        <f>IF(OR($Q135="",$N135=""),"",IF($N135=0,"",$Q135/$N135))</f>
        <v/>
      </c>
      <c r="U135" s="12">
        <f>IF(OR($C135="",$E135="",$G135=""),"",IF($M135&gt;=1,"",ROUND(($N135/IF($F135="",1,$F135)+SUMIF('集計を見る'!$A$34:$A$43,$C135,'集計を見る'!$C$34:$C$43)+IF($I135="",0,$I135)+IF($J135="",0,$J135))/(1-$M135),0)))</f>
        <v/>
      </c>
      <c r="V135" s="12">
        <f>IF(OR($G135="",$U135=""),"",$G135-$U135)</f>
        <v/>
      </c>
      <c r="W135" s="13">
        <f>IF(AND($A135="",$B135="",$C135="",$E135="",$G135=""),"",IF(OR($C135="",$E135="",$G135=""),"入力が足りません",IF(COUNTIF('集計を見る'!$A$34:$A$43,$C135)=0,"販路が一覧にない",IF($Q135&lt;=0,"赤字",IF(AND($S135&gt;=$B$2,$R135&gt;=$B$3),"仕入れる",IF(OR($S135&gt;=$B$2,$R135&gt;=$B$3),"要検討","見送り"))))))</f>
        <v/>
      </c>
      <c r="X135" s="13">
        <f>IF($A135="","",TEXT($A135,"yyyy/mm"))</f>
        <v/>
      </c>
    </row>
    <row r="136" hidden="1" ht="22" customHeight="1">
      <c r="A136" s="57" t="n"/>
      <c r="B136" s="58" t="n"/>
      <c r="C136" s="59" t="n"/>
      <c r="D136" s="59" t="n"/>
      <c r="E136" s="56" t="n"/>
      <c r="F136" s="56" t="n"/>
      <c r="G136" s="56" t="n"/>
      <c r="H136" s="56" t="n"/>
      <c r="I136" s="56" t="n"/>
      <c r="J136" s="56" t="n"/>
      <c r="K136" s="59" t="n"/>
      <c r="L136" s="58" t="n"/>
      <c r="M136" s="45">
        <f>IF($C136="","",SUMIF('集計を見る'!$A$34:$A$43,$C136,'集計を見る'!$B$34:$B$43))</f>
        <v/>
      </c>
      <c r="N136" s="15">
        <f>IF($E136="","",$E136*IF($F136="",1,$F136)+IF($H136="",0,$H136))</f>
        <v/>
      </c>
      <c r="O136" s="15">
        <f>IF($G136="","",$G136*IF($F136="",1,$F136))</f>
        <v/>
      </c>
      <c r="P136" s="15">
        <f>IF(OR($C136="",$G136=""),"",(ROUND($G136*$M136,0)+SUMIF('集計を見る'!$A$34:$A$43,$C136,'集計を見る'!$C$34:$C$43)+IF($I136="",0,$I136)+IF($J136="",0,$J136))*IF($F136="",1,$F136))</f>
        <v/>
      </c>
      <c r="Q136" s="15">
        <f>IF(OR($N136="",$O136="",$P136=""),"",$O136-$N136-$P136)</f>
        <v/>
      </c>
      <c r="R136" s="15">
        <f>IF($Q136="","",ROUND($Q136/IF($F136="",1,$F136),0))</f>
        <v/>
      </c>
      <c r="S136" s="45">
        <f>IF(OR($Q136="",$O136=""),"",IF($O136=0,"",$Q136/$O136))</f>
        <v/>
      </c>
      <c r="T136" s="45">
        <f>IF(OR($Q136="",$N136=""),"",IF($N136=0,"",$Q136/$N136))</f>
        <v/>
      </c>
      <c r="U136" s="15">
        <f>IF(OR($C136="",$E136="",$G136=""),"",IF($M136&gt;=1,"",ROUND(($N136/IF($F136="",1,$F136)+SUMIF('集計を見る'!$A$34:$A$43,$C136,'集計を見る'!$C$34:$C$43)+IF($I136="",0,$I136)+IF($J136="",0,$J136))/(1-$M136),0)))</f>
        <v/>
      </c>
      <c r="V136" s="15">
        <f>IF(OR($G136="",$U136=""),"",$G136-$U136)</f>
        <v/>
      </c>
      <c r="W136" s="16">
        <f>IF(AND($A136="",$B136="",$C136="",$E136="",$G136=""),"",IF(OR($C136="",$E136="",$G136=""),"入力が足りません",IF(COUNTIF('集計を見る'!$A$34:$A$43,$C136)=0,"販路が一覧にない",IF($Q136&lt;=0,"赤字",IF(AND($S136&gt;=$B$2,$R136&gt;=$B$3),"仕入れる",IF(OR($S136&gt;=$B$2,$R136&gt;=$B$3),"要検討","見送り"))))))</f>
        <v/>
      </c>
      <c r="X136" s="16">
        <f>IF($A136="","",TEXT($A136,"yyyy/mm"))</f>
        <v/>
      </c>
    </row>
    <row r="137" hidden="1" ht="22" customHeight="1">
      <c r="A137" s="57" t="n"/>
      <c r="B137" s="58" t="n"/>
      <c r="C137" s="59" t="n"/>
      <c r="D137" s="59" t="n"/>
      <c r="E137" s="56" t="n"/>
      <c r="F137" s="56" t="n"/>
      <c r="G137" s="56" t="n"/>
      <c r="H137" s="56" t="n"/>
      <c r="I137" s="56" t="n"/>
      <c r="J137" s="56" t="n"/>
      <c r="K137" s="59" t="n"/>
      <c r="L137" s="58" t="n"/>
      <c r="M137" s="44">
        <f>IF($C137="","",SUMIF('集計を見る'!$A$34:$A$43,$C137,'集計を見る'!$B$34:$B$43))</f>
        <v/>
      </c>
      <c r="N137" s="12">
        <f>IF($E137="","",$E137*IF($F137="",1,$F137)+IF($H137="",0,$H137))</f>
        <v/>
      </c>
      <c r="O137" s="12">
        <f>IF($G137="","",$G137*IF($F137="",1,$F137))</f>
        <v/>
      </c>
      <c r="P137" s="12">
        <f>IF(OR($C137="",$G137=""),"",(ROUND($G137*$M137,0)+SUMIF('集計を見る'!$A$34:$A$43,$C137,'集計を見る'!$C$34:$C$43)+IF($I137="",0,$I137)+IF($J137="",0,$J137))*IF($F137="",1,$F137))</f>
        <v/>
      </c>
      <c r="Q137" s="12">
        <f>IF(OR($N137="",$O137="",$P137=""),"",$O137-$N137-$P137)</f>
        <v/>
      </c>
      <c r="R137" s="12">
        <f>IF($Q137="","",ROUND($Q137/IF($F137="",1,$F137),0))</f>
        <v/>
      </c>
      <c r="S137" s="44">
        <f>IF(OR($Q137="",$O137=""),"",IF($O137=0,"",$Q137/$O137))</f>
        <v/>
      </c>
      <c r="T137" s="44">
        <f>IF(OR($Q137="",$N137=""),"",IF($N137=0,"",$Q137/$N137))</f>
        <v/>
      </c>
      <c r="U137" s="12">
        <f>IF(OR($C137="",$E137="",$G137=""),"",IF($M137&gt;=1,"",ROUND(($N137/IF($F137="",1,$F137)+SUMIF('集計を見る'!$A$34:$A$43,$C137,'集計を見る'!$C$34:$C$43)+IF($I137="",0,$I137)+IF($J137="",0,$J137))/(1-$M137),0)))</f>
        <v/>
      </c>
      <c r="V137" s="12">
        <f>IF(OR($G137="",$U137=""),"",$G137-$U137)</f>
        <v/>
      </c>
      <c r="W137" s="13">
        <f>IF(AND($A137="",$B137="",$C137="",$E137="",$G137=""),"",IF(OR($C137="",$E137="",$G137=""),"入力が足りません",IF(COUNTIF('集計を見る'!$A$34:$A$43,$C137)=0,"販路が一覧にない",IF($Q137&lt;=0,"赤字",IF(AND($S137&gt;=$B$2,$R137&gt;=$B$3),"仕入れる",IF(OR($S137&gt;=$B$2,$R137&gt;=$B$3),"要検討","見送り"))))))</f>
        <v/>
      </c>
      <c r="X137" s="13">
        <f>IF($A137="","",TEXT($A137,"yyyy/mm"))</f>
        <v/>
      </c>
    </row>
    <row r="138" hidden="1" ht="22" customHeight="1">
      <c r="A138" s="57" t="n"/>
      <c r="B138" s="58" t="n"/>
      <c r="C138" s="59" t="n"/>
      <c r="D138" s="59" t="n"/>
      <c r="E138" s="56" t="n"/>
      <c r="F138" s="56" t="n"/>
      <c r="G138" s="56" t="n"/>
      <c r="H138" s="56" t="n"/>
      <c r="I138" s="56" t="n"/>
      <c r="J138" s="56" t="n"/>
      <c r="K138" s="59" t="n"/>
      <c r="L138" s="58" t="n"/>
      <c r="M138" s="45">
        <f>IF($C138="","",SUMIF('集計を見る'!$A$34:$A$43,$C138,'集計を見る'!$B$34:$B$43))</f>
        <v/>
      </c>
      <c r="N138" s="15">
        <f>IF($E138="","",$E138*IF($F138="",1,$F138)+IF($H138="",0,$H138))</f>
        <v/>
      </c>
      <c r="O138" s="15">
        <f>IF($G138="","",$G138*IF($F138="",1,$F138))</f>
        <v/>
      </c>
      <c r="P138" s="15">
        <f>IF(OR($C138="",$G138=""),"",(ROUND($G138*$M138,0)+SUMIF('集計を見る'!$A$34:$A$43,$C138,'集計を見る'!$C$34:$C$43)+IF($I138="",0,$I138)+IF($J138="",0,$J138))*IF($F138="",1,$F138))</f>
        <v/>
      </c>
      <c r="Q138" s="15">
        <f>IF(OR($N138="",$O138="",$P138=""),"",$O138-$N138-$P138)</f>
        <v/>
      </c>
      <c r="R138" s="15">
        <f>IF($Q138="","",ROUND($Q138/IF($F138="",1,$F138),0))</f>
        <v/>
      </c>
      <c r="S138" s="45">
        <f>IF(OR($Q138="",$O138=""),"",IF($O138=0,"",$Q138/$O138))</f>
        <v/>
      </c>
      <c r="T138" s="45">
        <f>IF(OR($Q138="",$N138=""),"",IF($N138=0,"",$Q138/$N138))</f>
        <v/>
      </c>
      <c r="U138" s="15">
        <f>IF(OR($C138="",$E138="",$G138=""),"",IF($M138&gt;=1,"",ROUND(($N138/IF($F138="",1,$F138)+SUMIF('集計を見る'!$A$34:$A$43,$C138,'集計を見る'!$C$34:$C$43)+IF($I138="",0,$I138)+IF($J138="",0,$J138))/(1-$M138),0)))</f>
        <v/>
      </c>
      <c r="V138" s="15">
        <f>IF(OR($G138="",$U138=""),"",$G138-$U138)</f>
        <v/>
      </c>
      <c r="W138" s="16">
        <f>IF(AND($A138="",$B138="",$C138="",$E138="",$G138=""),"",IF(OR($C138="",$E138="",$G138=""),"入力が足りません",IF(COUNTIF('集計を見る'!$A$34:$A$43,$C138)=0,"販路が一覧にない",IF($Q138&lt;=0,"赤字",IF(AND($S138&gt;=$B$2,$R138&gt;=$B$3),"仕入れる",IF(OR($S138&gt;=$B$2,$R138&gt;=$B$3),"要検討","見送り"))))))</f>
        <v/>
      </c>
      <c r="X138" s="16">
        <f>IF($A138="","",TEXT($A138,"yyyy/mm"))</f>
        <v/>
      </c>
    </row>
    <row r="139" hidden="1" ht="22" customHeight="1">
      <c r="A139" s="57" t="n"/>
      <c r="B139" s="58" t="n"/>
      <c r="C139" s="59" t="n"/>
      <c r="D139" s="59" t="n"/>
      <c r="E139" s="56" t="n"/>
      <c r="F139" s="56" t="n"/>
      <c r="G139" s="56" t="n"/>
      <c r="H139" s="56" t="n"/>
      <c r="I139" s="56" t="n"/>
      <c r="J139" s="56" t="n"/>
      <c r="K139" s="59" t="n"/>
      <c r="L139" s="58" t="n"/>
      <c r="M139" s="44">
        <f>IF($C139="","",SUMIF('集計を見る'!$A$34:$A$43,$C139,'集計を見る'!$B$34:$B$43))</f>
        <v/>
      </c>
      <c r="N139" s="12">
        <f>IF($E139="","",$E139*IF($F139="",1,$F139)+IF($H139="",0,$H139))</f>
        <v/>
      </c>
      <c r="O139" s="12">
        <f>IF($G139="","",$G139*IF($F139="",1,$F139))</f>
        <v/>
      </c>
      <c r="P139" s="12">
        <f>IF(OR($C139="",$G139=""),"",(ROUND($G139*$M139,0)+SUMIF('集計を見る'!$A$34:$A$43,$C139,'集計を見る'!$C$34:$C$43)+IF($I139="",0,$I139)+IF($J139="",0,$J139))*IF($F139="",1,$F139))</f>
        <v/>
      </c>
      <c r="Q139" s="12">
        <f>IF(OR($N139="",$O139="",$P139=""),"",$O139-$N139-$P139)</f>
        <v/>
      </c>
      <c r="R139" s="12">
        <f>IF($Q139="","",ROUND($Q139/IF($F139="",1,$F139),0))</f>
        <v/>
      </c>
      <c r="S139" s="44">
        <f>IF(OR($Q139="",$O139=""),"",IF($O139=0,"",$Q139/$O139))</f>
        <v/>
      </c>
      <c r="T139" s="44">
        <f>IF(OR($Q139="",$N139=""),"",IF($N139=0,"",$Q139/$N139))</f>
        <v/>
      </c>
      <c r="U139" s="12">
        <f>IF(OR($C139="",$E139="",$G139=""),"",IF($M139&gt;=1,"",ROUND(($N139/IF($F139="",1,$F139)+SUMIF('集計を見る'!$A$34:$A$43,$C139,'集計を見る'!$C$34:$C$43)+IF($I139="",0,$I139)+IF($J139="",0,$J139))/(1-$M139),0)))</f>
        <v/>
      </c>
      <c r="V139" s="12">
        <f>IF(OR($G139="",$U139=""),"",$G139-$U139)</f>
        <v/>
      </c>
      <c r="W139" s="13">
        <f>IF(AND($A139="",$B139="",$C139="",$E139="",$G139=""),"",IF(OR($C139="",$E139="",$G139=""),"入力が足りません",IF(COUNTIF('集計を見る'!$A$34:$A$43,$C139)=0,"販路が一覧にない",IF($Q139&lt;=0,"赤字",IF(AND($S139&gt;=$B$2,$R139&gt;=$B$3),"仕入れる",IF(OR($S139&gt;=$B$2,$R139&gt;=$B$3),"要検討","見送り"))))))</f>
        <v/>
      </c>
      <c r="X139" s="13">
        <f>IF($A139="","",TEXT($A139,"yyyy/mm"))</f>
        <v/>
      </c>
    </row>
    <row r="140" hidden="1" ht="22" customHeight="1">
      <c r="A140" s="57" t="n"/>
      <c r="B140" s="58" t="n"/>
      <c r="C140" s="59" t="n"/>
      <c r="D140" s="59" t="n"/>
      <c r="E140" s="56" t="n"/>
      <c r="F140" s="56" t="n"/>
      <c r="G140" s="56" t="n"/>
      <c r="H140" s="56" t="n"/>
      <c r="I140" s="56" t="n"/>
      <c r="J140" s="56" t="n"/>
      <c r="K140" s="59" t="n"/>
      <c r="L140" s="58" t="n"/>
      <c r="M140" s="45">
        <f>IF($C140="","",SUMIF('集計を見る'!$A$34:$A$43,$C140,'集計を見る'!$B$34:$B$43))</f>
        <v/>
      </c>
      <c r="N140" s="15">
        <f>IF($E140="","",$E140*IF($F140="",1,$F140)+IF($H140="",0,$H140))</f>
        <v/>
      </c>
      <c r="O140" s="15">
        <f>IF($G140="","",$G140*IF($F140="",1,$F140))</f>
        <v/>
      </c>
      <c r="P140" s="15">
        <f>IF(OR($C140="",$G140=""),"",(ROUND($G140*$M140,0)+SUMIF('集計を見る'!$A$34:$A$43,$C140,'集計を見る'!$C$34:$C$43)+IF($I140="",0,$I140)+IF($J140="",0,$J140))*IF($F140="",1,$F140))</f>
        <v/>
      </c>
      <c r="Q140" s="15">
        <f>IF(OR($N140="",$O140="",$P140=""),"",$O140-$N140-$P140)</f>
        <v/>
      </c>
      <c r="R140" s="15">
        <f>IF($Q140="","",ROUND($Q140/IF($F140="",1,$F140),0))</f>
        <v/>
      </c>
      <c r="S140" s="45">
        <f>IF(OR($Q140="",$O140=""),"",IF($O140=0,"",$Q140/$O140))</f>
        <v/>
      </c>
      <c r="T140" s="45">
        <f>IF(OR($Q140="",$N140=""),"",IF($N140=0,"",$Q140/$N140))</f>
        <v/>
      </c>
      <c r="U140" s="15">
        <f>IF(OR($C140="",$E140="",$G140=""),"",IF($M140&gt;=1,"",ROUND(($N140/IF($F140="",1,$F140)+SUMIF('集計を見る'!$A$34:$A$43,$C140,'集計を見る'!$C$34:$C$43)+IF($I140="",0,$I140)+IF($J140="",0,$J140))/(1-$M140),0)))</f>
        <v/>
      </c>
      <c r="V140" s="15">
        <f>IF(OR($G140="",$U140=""),"",$G140-$U140)</f>
        <v/>
      </c>
      <c r="W140" s="16">
        <f>IF(AND($A140="",$B140="",$C140="",$E140="",$G140=""),"",IF(OR($C140="",$E140="",$G140=""),"入力が足りません",IF(COUNTIF('集計を見る'!$A$34:$A$43,$C140)=0,"販路が一覧にない",IF($Q140&lt;=0,"赤字",IF(AND($S140&gt;=$B$2,$R140&gt;=$B$3),"仕入れる",IF(OR($S140&gt;=$B$2,$R140&gt;=$B$3),"要検討","見送り"))))))</f>
        <v/>
      </c>
      <c r="X140" s="16">
        <f>IF($A140="","",TEXT($A140,"yyyy/mm"))</f>
        <v/>
      </c>
    </row>
    <row r="141" hidden="1" ht="22" customHeight="1">
      <c r="A141" s="57" t="n"/>
      <c r="B141" s="58" t="n"/>
      <c r="C141" s="59" t="n"/>
      <c r="D141" s="59" t="n"/>
      <c r="E141" s="56" t="n"/>
      <c r="F141" s="56" t="n"/>
      <c r="G141" s="56" t="n"/>
      <c r="H141" s="56" t="n"/>
      <c r="I141" s="56" t="n"/>
      <c r="J141" s="56" t="n"/>
      <c r="K141" s="59" t="n"/>
      <c r="L141" s="58" t="n"/>
      <c r="M141" s="44">
        <f>IF($C141="","",SUMIF('集計を見る'!$A$34:$A$43,$C141,'集計を見る'!$B$34:$B$43))</f>
        <v/>
      </c>
      <c r="N141" s="12">
        <f>IF($E141="","",$E141*IF($F141="",1,$F141)+IF($H141="",0,$H141))</f>
        <v/>
      </c>
      <c r="O141" s="12">
        <f>IF($G141="","",$G141*IF($F141="",1,$F141))</f>
        <v/>
      </c>
      <c r="P141" s="12">
        <f>IF(OR($C141="",$G141=""),"",(ROUND($G141*$M141,0)+SUMIF('集計を見る'!$A$34:$A$43,$C141,'集計を見る'!$C$34:$C$43)+IF($I141="",0,$I141)+IF($J141="",0,$J141))*IF($F141="",1,$F141))</f>
        <v/>
      </c>
      <c r="Q141" s="12">
        <f>IF(OR($N141="",$O141="",$P141=""),"",$O141-$N141-$P141)</f>
        <v/>
      </c>
      <c r="R141" s="12">
        <f>IF($Q141="","",ROUND($Q141/IF($F141="",1,$F141),0))</f>
        <v/>
      </c>
      <c r="S141" s="44">
        <f>IF(OR($Q141="",$O141=""),"",IF($O141=0,"",$Q141/$O141))</f>
        <v/>
      </c>
      <c r="T141" s="44">
        <f>IF(OR($Q141="",$N141=""),"",IF($N141=0,"",$Q141/$N141))</f>
        <v/>
      </c>
      <c r="U141" s="12">
        <f>IF(OR($C141="",$E141="",$G141=""),"",IF($M141&gt;=1,"",ROUND(($N141/IF($F141="",1,$F141)+SUMIF('集計を見る'!$A$34:$A$43,$C141,'集計を見る'!$C$34:$C$43)+IF($I141="",0,$I141)+IF($J141="",0,$J141))/(1-$M141),0)))</f>
        <v/>
      </c>
      <c r="V141" s="12">
        <f>IF(OR($G141="",$U141=""),"",$G141-$U141)</f>
        <v/>
      </c>
      <c r="W141" s="13">
        <f>IF(AND($A141="",$B141="",$C141="",$E141="",$G141=""),"",IF(OR($C141="",$E141="",$G141=""),"入力が足りません",IF(COUNTIF('集計を見る'!$A$34:$A$43,$C141)=0,"販路が一覧にない",IF($Q141&lt;=0,"赤字",IF(AND($S141&gt;=$B$2,$R141&gt;=$B$3),"仕入れる",IF(OR($S141&gt;=$B$2,$R141&gt;=$B$3),"要検討","見送り"))))))</f>
        <v/>
      </c>
      <c r="X141" s="13">
        <f>IF($A141="","",TEXT($A141,"yyyy/mm"))</f>
        <v/>
      </c>
    </row>
    <row r="142" hidden="1" ht="22" customHeight="1">
      <c r="A142" s="57" t="n"/>
      <c r="B142" s="58" t="n"/>
      <c r="C142" s="59" t="n"/>
      <c r="D142" s="59" t="n"/>
      <c r="E142" s="56" t="n"/>
      <c r="F142" s="56" t="n"/>
      <c r="G142" s="56" t="n"/>
      <c r="H142" s="56" t="n"/>
      <c r="I142" s="56" t="n"/>
      <c r="J142" s="56" t="n"/>
      <c r="K142" s="59" t="n"/>
      <c r="L142" s="58" t="n"/>
      <c r="M142" s="45">
        <f>IF($C142="","",SUMIF('集計を見る'!$A$34:$A$43,$C142,'集計を見る'!$B$34:$B$43))</f>
        <v/>
      </c>
      <c r="N142" s="15">
        <f>IF($E142="","",$E142*IF($F142="",1,$F142)+IF($H142="",0,$H142))</f>
        <v/>
      </c>
      <c r="O142" s="15">
        <f>IF($G142="","",$G142*IF($F142="",1,$F142))</f>
        <v/>
      </c>
      <c r="P142" s="15">
        <f>IF(OR($C142="",$G142=""),"",(ROUND($G142*$M142,0)+SUMIF('集計を見る'!$A$34:$A$43,$C142,'集計を見る'!$C$34:$C$43)+IF($I142="",0,$I142)+IF($J142="",0,$J142))*IF($F142="",1,$F142))</f>
        <v/>
      </c>
      <c r="Q142" s="15">
        <f>IF(OR($N142="",$O142="",$P142=""),"",$O142-$N142-$P142)</f>
        <v/>
      </c>
      <c r="R142" s="15">
        <f>IF($Q142="","",ROUND($Q142/IF($F142="",1,$F142),0))</f>
        <v/>
      </c>
      <c r="S142" s="45">
        <f>IF(OR($Q142="",$O142=""),"",IF($O142=0,"",$Q142/$O142))</f>
        <v/>
      </c>
      <c r="T142" s="45">
        <f>IF(OR($Q142="",$N142=""),"",IF($N142=0,"",$Q142/$N142))</f>
        <v/>
      </c>
      <c r="U142" s="15">
        <f>IF(OR($C142="",$E142="",$G142=""),"",IF($M142&gt;=1,"",ROUND(($N142/IF($F142="",1,$F142)+SUMIF('集計を見る'!$A$34:$A$43,$C142,'集計を見る'!$C$34:$C$43)+IF($I142="",0,$I142)+IF($J142="",0,$J142))/(1-$M142),0)))</f>
        <v/>
      </c>
      <c r="V142" s="15">
        <f>IF(OR($G142="",$U142=""),"",$G142-$U142)</f>
        <v/>
      </c>
      <c r="W142" s="16">
        <f>IF(AND($A142="",$B142="",$C142="",$E142="",$G142=""),"",IF(OR($C142="",$E142="",$G142=""),"入力が足りません",IF(COUNTIF('集計を見る'!$A$34:$A$43,$C142)=0,"販路が一覧にない",IF($Q142&lt;=0,"赤字",IF(AND($S142&gt;=$B$2,$R142&gt;=$B$3),"仕入れる",IF(OR($S142&gt;=$B$2,$R142&gt;=$B$3),"要検討","見送り"))))))</f>
        <v/>
      </c>
      <c r="X142" s="16">
        <f>IF($A142="","",TEXT($A142,"yyyy/mm"))</f>
        <v/>
      </c>
    </row>
    <row r="143" hidden="1" ht="22" customHeight="1">
      <c r="A143" s="57" t="n"/>
      <c r="B143" s="58" t="n"/>
      <c r="C143" s="59" t="n"/>
      <c r="D143" s="59" t="n"/>
      <c r="E143" s="56" t="n"/>
      <c r="F143" s="56" t="n"/>
      <c r="G143" s="56" t="n"/>
      <c r="H143" s="56" t="n"/>
      <c r="I143" s="56" t="n"/>
      <c r="J143" s="56" t="n"/>
      <c r="K143" s="59" t="n"/>
      <c r="L143" s="58" t="n"/>
      <c r="M143" s="44">
        <f>IF($C143="","",SUMIF('集計を見る'!$A$34:$A$43,$C143,'集計を見る'!$B$34:$B$43))</f>
        <v/>
      </c>
      <c r="N143" s="12">
        <f>IF($E143="","",$E143*IF($F143="",1,$F143)+IF($H143="",0,$H143))</f>
        <v/>
      </c>
      <c r="O143" s="12">
        <f>IF($G143="","",$G143*IF($F143="",1,$F143))</f>
        <v/>
      </c>
      <c r="P143" s="12">
        <f>IF(OR($C143="",$G143=""),"",(ROUND($G143*$M143,0)+SUMIF('集計を見る'!$A$34:$A$43,$C143,'集計を見る'!$C$34:$C$43)+IF($I143="",0,$I143)+IF($J143="",0,$J143))*IF($F143="",1,$F143))</f>
        <v/>
      </c>
      <c r="Q143" s="12">
        <f>IF(OR($N143="",$O143="",$P143=""),"",$O143-$N143-$P143)</f>
        <v/>
      </c>
      <c r="R143" s="12">
        <f>IF($Q143="","",ROUND($Q143/IF($F143="",1,$F143),0))</f>
        <v/>
      </c>
      <c r="S143" s="44">
        <f>IF(OR($Q143="",$O143=""),"",IF($O143=0,"",$Q143/$O143))</f>
        <v/>
      </c>
      <c r="T143" s="44">
        <f>IF(OR($Q143="",$N143=""),"",IF($N143=0,"",$Q143/$N143))</f>
        <v/>
      </c>
      <c r="U143" s="12">
        <f>IF(OR($C143="",$E143="",$G143=""),"",IF($M143&gt;=1,"",ROUND(($N143/IF($F143="",1,$F143)+SUMIF('集計を見る'!$A$34:$A$43,$C143,'集計を見る'!$C$34:$C$43)+IF($I143="",0,$I143)+IF($J143="",0,$J143))/(1-$M143),0)))</f>
        <v/>
      </c>
      <c r="V143" s="12">
        <f>IF(OR($G143="",$U143=""),"",$G143-$U143)</f>
        <v/>
      </c>
      <c r="W143" s="13">
        <f>IF(AND($A143="",$B143="",$C143="",$E143="",$G143=""),"",IF(OR($C143="",$E143="",$G143=""),"入力が足りません",IF(COUNTIF('集計を見る'!$A$34:$A$43,$C143)=0,"販路が一覧にない",IF($Q143&lt;=0,"赤字",IF(AND($S143&gt;=$B$2,$R143&gt;=$B$3),"仕入れる",IF(OR($S143&gt;=$B$2,$R143&gt;=$B$3),"要検討","見送り"))))))</f>
        <v/>
      </c>
      <c r="X143" s="13">
        <f>IF($A143="","",TEXT($A143,"yyyy/mm"))</f>
        <v/>
      </c>
    </row>
    <row r="144" hidden="1" ht="22" customHeight="1">
      <c r="A144" s="57" t="n"/>
      <c r="B144" s="58" t="n"/>
      <c r="C144" s="59" t="n"/>
      <c r="D144" s="59" t="n"/>
      <c r="E144" s="56" t="n"/>
      <c r="F144" s="56" t="n"/>
      <c r="G144" s="56" t="n"/>
      <c r="H144" s="56" t="n"/>
      <c r="I144" s="56" t="n"/>
      <c r="J144" s="56" t="n"/>
      <c r="K144" s="59" t="n"/>
      <c r="L144" s="58" t="n"/>
      <c r="M144" s="45">
        <f>IF($C144="","",SUMIF('集計を見る'!$A$34:$A$43,$C144,'集計を見る'!$B$34:$B$43))</f>
        <v/>
      </c>
      <c r="N144" s="15">
        <f>IF($E144="","",$E144*IF($F144="",1,$F144)+IF($H144="",0,$H144))</f>
        <v/>
      </c>
      <c r="O144" s="15">
        <f>IF($G144="","",$G144*IF($F144="",1,$F144))</f>
        <v/>
      </c>
      <c r="P144" s="15">
        <f>IF(OR($C144="",$G144=""),"",(ROUND($G144*$M144,0)+SUMIF('集計を見る'!$A$34:$A$43,$C144,'集計を見る'!$C$34:$C$43)+IF($I144="",0,$I144)+IF($J144="",0,$J144))*IF($F144="",1,$F144))</f>
        <v/>
      </c>
      <c r="Q144" s="15">
        <f>IF(OR($N144="",$O144="",$P144=""),"",$O144-$N144-$P144)</f>
        <v/>
      </c>
      <c r="R144" s="15">
        <f>IF($Q144="","",ROUND($Q144/IF($F144="",1,$F144),0))</f>
        <v/>
      </c>
      <c r="S144" s="45">
        <f>IF(OR($Q144="",$O144=""),"",IF($O144=0,"",$Q144/$O144))</f>
        <v/>
      </c>
      <c r="T144" s="45">
        <f>IF(OR($Q144="",$N144=""),"",IF($N144=0,"",$Q144/$N144))</f>
        <v/>
      </c>
      <c r="U144" s="15">
        <f>IF(OR($C144="",$E144="",$G144=""),"",IF($M144&gt;=1,"",ROUND(($N144/IF($F144="",1,$F144)+SUMIF('集計を見る'!$A$34:$A$43,$C144,'集計を見る'!$C$34:$C$43)+IF($I144="",0,$I144)+IF($J144="",0,$J144))/(1-$M144),0)))</f>
        <v/>
      </c>
      <c r="V144" s="15">
        <f>IF(OR($G144="",$U144=""),"",$G144-$U144)</f>
        <v/>
      </c>
      <c r="W144" s="16">
        <f>IF(AND($A144="",$B144="",$C144="",$E144="",$G144=""),"",IF(OR($C144="",$E144="",$G144=""),"入力が足りません",IF(COUNTIF('集計を見る'!$A$34:$A$43,$C144)=0,"販路が一覧にない",IF($Q144&lt;=0,"赤字",IF(AND($S144&gt;=$B$2,$R144&gt;=$B$3),"仕入れる",IF(OR($S144&gt;=$B$2,$R144&gt;=$B$3),"要検討","見送り"))))))</f>
        <v/>
      </c>
      <c r="X144" s="16">
        <f>IF($A144="","",TEXT($A144,"yyyy/mm"))</f>
        <v/>
      </c>
    </row>
    <row r="145" hidden="1" ht="22" customHeight="1">
      <c r="A145" s="57" t="n"/>
      <c r="B145" s="58" t="n"/>
      <c r="C145" s="59" t="n"/>
      <c r="D145" s="59" t="n"/>
      <c r="E145" s="56" t="n"/>
      <c r="F145" s="56" t="n"/>
      <c r="G145" s="56" t="n"/>
      <c r="H145" s="56" t="n"/>
      <c r="I145" s="56" t="n"/>
      <c r="J145" s="56" t="n"/>
      <c r="K145" s="59" t="n"/>
      <c r="L145" s="58" t="n"/>
      <c r="M145" s="44">
        <f>IF($C145="","",SUMIF('集計を見る'!$A$34:$A$43,$C145,'集計を見る'!$B$34:$B$43))</f>
        <v/>
      </c>
      <c r="N145" s="12">
        <f>IF($E145="","",$E145*IF($F145="",1,$F145)+IF($H145="",0,$H145))</f>
        <v/>
      </c>
      <c r="O145" s="12">
        <f>IF($G145="","",$G145*IF($F145="",1,$F145))</f>
        <v/>
      </c>
      <c r="P145" s="12">
        <f>IF(OR($C145="",$G145=""),"",(ROUND($G145*$M145,0)+SUMIF('集計を見る'!$A$34:$A$43,$C145,'集計を見る'!$C$34:$C$43)+IF($I145="",0,$I145)+IF($J145="",0,$J145))*IF($F145="",1,$F145))</f>
        <v/>
      </c>
      <c r="Q145" s="12">
        <f>IF(OR($N145="",$O145="",$P145=""),"",$O145-$N145-$P145)</f>
        <v/>
      </c>
      <c r="R145" s="12">
        <f>IF($Q145="","",ROUND($Q145/IF($F145="",1,$F145),0))</f>
        <v/>
      </c>
      <c r="S145" s="44">
        <f>IF(OR($Q145="",$O145=""),"",IF($O145=0,"",$Q145/$O145))</f>
        <v/>
      </c>
      <c r="T145" s="44">
        <f>IF(OR($Q145="",$N145=""),"",IF($N145=0,"",$Q145/$N145))</f>
        <v/>
      </c>
      <c r="U145" s="12">
        <f>IF(OR($C145="",$E145="",$G145=""),"",IF($M145&gt;=1,"",ROUND(($N145/IF($F145="",1,$F145)+SUMIF('集計を見る'!$A$34:$A$43,$C145,'集計を見る'!$C$34:$C$43)+IF($I145="",0,$I145)+IF($J145="",0,$J145))/(1-$M145),0)))</f>
        <v/>
      </c>
      <c r="V145" s="12">
        <f>IF(OR($G145="",$U145=""),"",$G145-$U145)</f>
        <v/>
      </c>
      <c r="W145" s="13">
        <f>IF(AND($A145="",$B145="",$C145="",$E145="",$G145=""),"",IF(OR($C145="",$E145="",$G145=""),"入力が足りません",IF(COUNTIF('集計を見る'!$A$34:$A$43,$C145)=0,"販路が一覧にない",IF($Q145&lt;=0,"赤字",IF(AND($S145&gt;=$B$2,$R145&gt;=$B$3),"仕入れる",IF(OR($S145&gt;=$B$2,$R145&gt;=$B$3),"要検討","見送り"))))))</f>
        <v/>
      </c>
      <c r="X145" s="13">
        <f>IF($A145="","",TEXT($A145,"yyyy/mm"))</f>
        <v/>
      </c>
    </row>
    <row r="146" hidden="1" ht="22" customHeight="1">
      <c r="A146" s="57" t="n"/>
      <c r="B146" s="58" t="n"/>
      <c r="C146" s="59" t="n"/>
      <c r="D146" s="59" t="n"/>
      <c r="E146" s="56" t="n"/>
      <c r="F146" s="56" t="n"/>
      <c r="G146" s="56" t="n"/>
      <c r="H146" s="56" t="n"/>
      <c r="I146" s="56" t="n"/>
      <c r="J146" s="56" t="n"/>
      <c r="K146" s="59" t="n"/>
      <c r="L146" s="58" t="n"/>
      <c r="M146" s="45">
        <f>IF($C146="","",SUMIF('集計を見る'!$A$34:$A$43,$C146,'集計を見る'!$B$34:$B$43))</f>
        <v/>
      </c>
      <c r="N146" s="15">
        <f>IF($E146="","",$E146*IF($F146="",1,$F146)+IF($H146="",0,$H146))</f>
        <v/>
      </c>
      <c r="O146" s="15">
        <f>IF($G146="","",$G146*IF($F146="",1,$F146))</f>
        <v/>
      </c>
      <c r="P146" s="15">
        <f>IF(OR($C146="",$G146=""),"",(ROUND($G146*$M146,0)+SUMIF('集計を見る'!$A$34:$A$43,$C146,'集計を見る'!$C$34:$C$43)+IF($I146="",0,$I146)+IF($J146="",0,$J146))*IF($F146="",1,$F146))</f>
        <v/>
      </c>
      <c r="Q146" s="15">
        <f>IF(OR($N146="",$O146="",$P146=""),"",$O146-$N146-$P146)</f>
        <v/>
      </c>
      <c r="R146" s="15">
        <f>IF($Q146="","",ROUND($Q146/IF($F146="",1,$F146),0))</f>
        <v/>
      </c>
      <c r="S146" s="45">
        <f>IF(OR($Q146="",$O146=""),"",IF($O146=0,"",$Q146/$O146))</f>
        <v/>
      </c>
      <c r="T146" s="45">
        <f>IF(OR($Q146="",$N146=""),"",IF($N146=0,"",$Q146/$N146))</f>
        <v/>
      </c>
      <c r="U146" s="15">
        <f>IF(OR($C146="",$E146="",$G146=""),"",IF($M146&gt;=1,"",ROUND(($N146/IF($F146="",1,$F146)+SUMIF('集計を見る'!$A$34:$A$43,$C146,'集計を見る'!$C$34:$C$43)+IF($I146="",0,$I146)+IF($J146="",0,$J146))/(1-$M146),0)))</f>
        <v/>
      </c>
      <c r="V146" s="15">
        <f>IF(OR($G146="",$U146=""),"",$G146-$U146)</f>
        <v/>
      </c>
      <c r="W146" s="16">
        <f>IF(AND($A146="",$B146="",$C146="",$E146="",$G146=""),"",IF(OR($C146="",$E146="",$G146=""),"入力が足りません",IF(COUNTIF('集計を見る'!$A$34:$A$43,$C146)=0,"販路が一覧にない",IF($Q146&lt;=0,"赤字",IF(AND($S146&gt;=$B$2,$R146&gt;=$B$3),"仕入れる",IF(OR($S146&gt;=$B$2,$R146&gt;=$B$3),"要検討","見送り"))))))</f>
        <v/>
      </c>
      <c r="X146" s="16">
        <f>IF($A146="","",TEXT($A146,"yyyy/mm"))</f>
        <v/>
      </c>
    </row>
    <row r="147" hidden="1" ht="22" customHeight="1">
      <c r="A147" s="57" t="n"/>
      <c r="B147" s="58" t="n"/>
      <c r="C147" s="59" t="n"/>
      <c r="D147" s="59" t="n"/>
      <c r="E147" s="56" t="n"/>
      <c r="F147" s="56" t="n"/>
      <c r="G147" s="56" t="n"/>
      <c r="H147" s="56" t="n"/>
      <c r="I147" s="56" t="n"/>
      <c r="J147" s="56" t="n"/>
      <c r="K147" s="59" t="n"/>
      <c r="L147" s="58" t="n"/>
      <c r="M147" s="44">
        <f>IF($C147="","",SUMIF('集計を見る'!$A$34:$A$43,$C147,'集計を見る'!$B$34:$B$43))</f>
        <v/>
      </c>
      <c r="N147" s="12">
        <f>IF($E147="","",$E147*IF($F147="",1,$F147)+IF($H147="",0,$H147))</f>
        <v/>
      </c>
      <c r="O147" s="12">
        <f>IF($G147="","",$G147*IF($F147="",1,$F147))</f>
        <v/>
      </c>
      <c r="P147" s="12">
        <f>IF(OR($C147="",$G147=""),"",(ROUND($G147*$M147,0)+SUMIF('集計を見る'!$A$34:$A$43,$C147,'集計を見る'!$C$34:$C$43)+IF($I147="",0,$I147)+IF($J147="",0,$J147))*IF($F147="",1,$F147))</f>
        <v/>
      </c>
      <c r="Q147" s="12">
        <f>IF(OR($N147="",$O147="",$P147=""),"",$O147-$N147-$P147)</f>
        <v/>
      </c>
      <c r="R147" s="12">
        <f>IF($Q147="","",ROUND($Q147/IF($F147="",1,$F147),0))</f>
        <v/>
      </c>
      <c r="S147" s="44">
        <f>IF(OR($Q147="",$O147=""),"",IF($O147=0,"",$Q147/$O147))</f>
        <v/>
      </c>
      <c r="T147" s="44">
        <f>IF(OR($Q147="",$N147=""),"",IF($N147=0,"",$Q147/$N147))</f>
        <v/>
      </c>
      <c r="U147" s="12">
        <f>IF(OR($C147="",$E147="",$G147=""),"",IF($M147&gt;=1,"",ROUND(($N147/IF($F147="",1,$F147)+SUMIF('集計を見る'!$A$34:$A$43,$C147,'集計を見る'!$C$34:$C$43)+IF($I147="",0,$I147)+IF($J147="",0,$J147))/(1-$M147),0)))</f>
        <v/>
      </c>
      <c r="V147" s="12">
        <f>IF(OR($G147="",$U147=""),"",$G147-$U147)</f>
        <v/>
      </c>
      <c r="W147" s="13">
        <f>IF(AND($A147="",$B147="",$C147="",$E147="",$G147=""),"",IF(OR($C147="",$E147="",$G147=""),"入力が足りません",IF(COUNTIF('集計を見る'!$A$34:$A$43,$C147)=0,"販路が一覧にない",IF($Q147&lt;=0,"赤字",IF(AND($S147&gt;=$B$2,$R147&gt;=$B$3),"仕入れる",IF(OR($S147&gt;=$B$2,$R147&gt;=$B$3),"要検討","見送り"))))))</f>
        <v/>
      </c>
      <c r="X147" s="13">
        <f>IF($A147="","",TEXT($A147,"yyyy/mm"))</f>
        <v/>
      </c>
    </row>
    <row r="148" hidden="1" ht="22" customHeight="1">
      <c r="A148" s="57" t="n"/>
      <c r="B148" s="58" t="n"/>
      <c r="C148" s="59" t="n"/>
      <c r="D148" s="59" t="n"/>
      <c r="E148" s="56" t="n"/>
      <c r="F148" s="56" t="n"/>
      <c r="G148" s="56" t="n"/>
      <c r="H148" s="56" t="n"/>
      <c r="I148" s="56" t="n"/>
      <c r="J148" s="56" t="n"/>
      <c r="K148" s="59" t="n"/>
      <c r="L148" s="58" t="n"/>
      <c r="M148" s="45">
        <f>IF($C148="","",SUMIF('集計を見る'!$A$34:$A$43,$C148,'集計を見る'!$B$34:$B$43))</f>
        <v/>
      </c>
      <c r="N148" s="15">
        <f>IF($E148="","",$E148*IF($F148="",1,$F148)+IF($H148="",0,$H148))</f>
        <v/>
      </c>
      <c r="O148" s="15">
        <f>IF($G148="","",$G148*IF($F148="",1,$F148))</f>
        <v/>
      </c>
      <c r="P148" s="15">
        <f>IF(OR($C148="",$G148=""),"",(ROUND($G148*$M148,0)+SUMIF('集計を見る'!$A$34:$A$43,$C148,'集計を見る'!$C$34:$C$43)+IF($I148="",0,$I148)+IF($J148="",0,$J148))*IF($F148="",1,$F148))</f>
        <v/>
      </c>
      <c r="Q148" s="15">
        <f>IF(OR($N148="",$O148="",$P148=""),"",$O148-$N148-$P148)</f>
        <v/>
      </c>
      <c r="R148" s="15">
        <f>IF($Q148="","",ROUND($Q148/IF($F148="",1,$F148),0))</f>
        <v/>
      </c>
      <c r="S148" s="45">
        <f>IF(OR($Q148="",$O148=""),"",IF($O148=0,"",$Q148/$O148))</f>
        <v/>
      </c>
      <c r="T148" s="45">
        <f>IF(OR($Q148="",$N148=""),"",IF($N148=0,"",$Q148/$N148))</f>
        <v/>
      </c>
      <c r="U148" s="15">
        <f>IF(OR($C148="",$E148="",$G148=""),"",IF($M148&gt;=1,"",ROUND(($N148/IF($F148="",1,$F148)+SUMIF('集計を見る'!$A$34:$A$43,$C148,'集計を見る'!$C$34:$C$43)+IF($I148="",0,$I148)+IF($J148="",0,$J148))/(1-$M148),0)))</f>
        <v/>
      </c>
      <c r="V148" s="15">
        <f>IF(OR($G148="",$U148=""),"",$G148-$U148)</f>
        <v/>
      </c>
      <c r="W148" s="16">
        <f>IF(AND($A148="",$B148="",$C148="",$E148="",$G148=""),"",IF(OR($C148="",$E148="",$G148=""),"入力が足りません",IF(COUNTIF('集計を見る'!$A$34:$A$43,$C148)=0,"販路が一覧にない",IF($Q148&lt;=0,"赤字",IF(AND($S148&gt;=$B$2,$R148&gt;=$B$3),"仕入れる",IF(OR($S148&gt;=$B$2,$R148&gt;=$B$3),"要検討","見送り"))))))</f>
        <v/>
      </c>
      <c r="X148" s="16">
        <f>IF($A148="","",TEXT($A148,"yyyy/mm"))</f>
        <v/>
      </c>
    </row>
    <row r="149" hidden="1" ht="22" customHeight="1">
      <c r="A149" s="57" t="n"/>
      <c r="B149" s="58" t="n"/>
      <c r="C149" s="59" t="n"/>
      <c r="D149" s="59" t="n"/>
      <c r="E149" s="56" t="n"/>
      <c r="F149" s="56" t="n"/>
      <c r="G149" s="56" t="n"/>
      <c r="H149" s="56" t="n"/>
      <c r="I149" s="56" t="n"/>
      <c r="J149" s="56" t="n"/>
      <c r="K149" s="59" t="n"/>
      <c r="L149" s="58" t="n"/>
      <c r="M149" s="44">
        <f>IF($C149="","",SUMIF('集計を見る'!$A$34:$A$43,$C149,'集計を見る'!$B$34:$B$43))</f>
        <v/>
      </c>
      <c r="N149" s="12">
        <f>IF($E149="","",$E149*IF($F149="",1,$F149)+IF($H149="",0,$H149))</f>
        <v/>
      </c>
      <c r="O149" s="12">
        <f>IF($G149="","",$G149*IF($F149="",1,$F149))</f>
        <v/>
      </c>
      <c r="P149" s="12">
        <f>IF(OR($C149="",$G149=""),"",(ROUND($G149*$M149,0)+SUMIF('集計を見る'!$A$34:$A$43,$C149,'集計を見る'!$C$34:$C$43)+IF($I149="",0,$I149)+IF($J149="",0,$J149))*IF($F149="",1,$F149))</f>
        <v/>
      </c>
      <c r="Q149" s="12">
        <f>IF(OR($N149="",$O149="",$P149=""),"",$O149-$N149-$P149)</f>
        <v/>
      </c>
      <c r="R149" s="12">
        <f>IF($Q149="","",ROUND($Q149/IF($F149="",1,$F149),0))</f>
        <v/>
      </c>
      <c r="S149" s="44">
        <f>IF(OR($Q149="",$O149=""),"",IF($O149=0,"",$Q149/$O149))</f>
        <v/>
      </c>
      <c r="T149" s="44">
        <f>IF(OR($Q149="",$N149=""),"",IF($N149=0,"",$Q149/$N149))</f>
        <v/>
      </c>
      <c r="U149" s="12">
        <f>IF(OR($C149="",$E149="",$G149=""),"",IF($M149&gt;=1,"",ROUND(($N149/IF($F149="",1,$F149)+SUMIF('集計を見る'!$A$34:$A$43,$C149,'集計を見る'!$C$34:$C$43)+IF($I149="",0,$I149)+IF($J149="",0,$J149))/(1-$M149),0)))</f>
        <v/>
      </c>
      <c r="V149" s="12">
        <f>IF(OR($G149="",$U149=""),"",$G149-$U149)</f>
        <v/>
      </c>
      <c r="W149" s="13">
        <f>IF(AND($A149="",$B149="",$C149="",$E149="",$G149=""),"",IF(OR($C149="",$E149="",$G149=""),"入力が足りません",IF(COUNTIF('集計を見る'!$A$34:$A$43,$C149)=0,"販路が一覧にない",IF($Q149&lt;=0,"赤字",IF(AND($S149&gt;=$B$2,$R149&gt;=$B$3),"仕入れる",IF(OR($S149&gt;=$B$2,$R149&gt;=$B$3),"要検討","見送り"))))))</f>
        <v/>
      </c>
      <c r="X149" s="13">
        <f>IF($A149="","",TEXT($A149,"yyyy/mm"))</f>
        <v/>
      </c>
    </row>
    <row r="150" hidden="1" ht="22" customHeight="1">
      <c r="A150" s="57" t="n"/>
      <c r="B150" s="58" t="n"/>
      <c r="C150" s="59" t="n"/>
      <c r="D150" s="59" t="n"/>
      <c r="E150" s="56" t="n"/>
      <c r="F150" s="56" t="n"/>
      <c r="G150" s="56" t="n"/>
      <c r="H150" s="56" t="n"/>
      <c r="I150" s="56" t="n"/>
      <c r="J150" s="56" t="n"/>
      <c r="K150" s="59" t="n"/>
      <c r="L150" s="58" t="n"/>
      <c r="M150" s="45">
        <f>IF($C150="","",SUMIF('集計を見る'!$A$34:$A$43,$C150,'集計を見る'!$B$34:$B$43))</f>
        <v/>
      </c>
      <c r="N150" s="15">
        <f>IF($E150="","",$E150*IF($F150="",1,$F150)+IF($H150="",0,$H150))</f>
        <v/>
      </c>
      <c r="O150" s="15">
        <f>IF($G150="","",$G150*IF($F150="",1,$F150))</f>
        <v/>
      </c>
      <c r="P150" s="15">
        <f>IF(OR($C150="",$G150=""),"",(ROUND($G150*$M150,0)+SUMIF('集計を見る'!$A$34:$A$43,$C150,'集計を見る'!$C$34:$C$43)+IF($I150="",0,$I150)+IF($J150="",0,$J150))*IF($F150="",1,$F150))</f>
        <v/>
      </c>
      <c r="Q150" s="15">
        <f>IF(OR($N150="",$O150="",$P150=""),"",$O150-$N150-$P150)</f>
        <v/>
      </c>
      <c r="R150" s="15">
        <f>IF($Q150="","",ROUND($Q150/IF($F150="",1,$F150),0))</f>
        <v/>
      </c>
      <c r="S150" s="45">
        <f>IF(OR($Q150="",$O150=""),"",IF($O150=0,"",$Q150/$O150))</f>
        <v/>
      </c>
      <c r="T150" s="45">
        <f>IF(OR($Q150="",$N150=""),"",IF($N150=0,"",$Q150/$N150))</f>
        <v/>
      </c>
      <c r="U150" s="15">
        <f>IF(OR($C150="",$E150="",$G150=""),"",IF($M150&gt;=1,"",ROUND(($N150/IF($F150="",1,$F150)+SUMIF('集計を見る'!$A$34:$A$43,$C150,'集計を見る'!$C$34:$C$43)+IF($I150="",0,$I150)+IF($J150="",0,$J150))/(1-$M150),0)))</f>
        <v/>
      </c>
      <c r="V150" s="15">
        <f>IF(OR($G150="",$U150=""),"",$G150-$U150)</f>
        <v/>
      </c>
      <c r="W150" s="16">
        <f>IF(AND($A150="",$B150="",$C150="",$E150="",$G150=""),"",IF(OR($C150="",$E150="",$G150=""),"入力が足りません",IF(COUNTIF('集計を見る'!$A$34:$A$43,$C150)=0,"販路が一覧にない",IF($Q150&lt;=0,"赤字",IF(AND($S150&gt;=$B$2,$R150&gt;=$B$3),"仕入れる",IF(OR($S150&gt;=$B$2,$R150&gt;=$B$3),"要検討","見送り"))))))</f>
        <v/>
      </c>
      <c r="X150" s="16">
        <f>IF($A150="","",TEXT($A150,"yyyy/mm"))</f>
        <v/>
      </c>
    </row>
    <row r="151" hidden="1" ht="22" customHeight="1">
      <c r="A151" s="57" t="n"/>
      <c r="B151" s="58" t="n"/>
      <c r="C151" s="59" t="n"/>
      <c r="D151" s="59" t="n"/>
      <c r="E151" s="56" t="n"/>
      <c r="F151" s="56" t="n"/>
      <c r="G151" s="56" t="n"/>
      <c r="H151" s="56" t="n"/>
      <c r="I151" s="56" t="n"/>
      <c r="J151" s="56" t="n"/>
      <c r="K151" s="59" t="n"/>
      <c r="L151" s="58" t="n"/>
      <c r="M151" s="44">
        <f>IF($C151="","",SUMIF('集計を見る'!$A$34:$A$43,$C151,'集計を見る'!$B$34:$B$43))</f>
        <v/>
      </c>
      <c r="N151" s="12">
        <f>IF($E151="","",$E151*IF($F151="",1,$F151)+IF($H151="",0,$H151))</f>
        <v/>
      </c>
      <c r="O151" s="12">
        <f>IF($G151="","",$G151*IF($F151="",1,$F151))</f>
        <v/>
      </c>
      <c r="P151" s="12">
        <f>IF(OR($C151="",$G151=""),"",(ROUND($G151*$M151,0)+SUMIF('集計を見る'!$A$34:$A$43,$C151,'集計を見る'!$C$34:$C$43)+IF($I151="",0,$I151)+IF($J151="",0,$J151))*IF($F151="",1,$F151))</f>
        <v/>
      </c>
      <c r="Q151" s="12">
        <f>IF(OR($N151="",$O151="",$P151=""),"",$O151-$N151-$P151)</f>
        <v/>
      </c>
      <c r="R151" s="12">
        <f>IF($Q151="","",ROUND($Q151/IF($F151="",1,$F151),0))</f>
        <v/>
      </c>
      <c r="S151" s="44">
        <f>IF(OR($Q151="",$O151=""),"",IF($O151=0,"",$Q151/$O151))</f>
        <v/>
      </c>
      <c r="T151" s="44">
        <f>IF(OR($Q151="",$N151=""),"",IF($N151=0,"",$Q151/$N151))</f>
        <v/>
      </c>
      <c r="U151" s="12">
        <f>IF(OR($C151="",$E151="",$G151=""),"",IF($M151&gt;=1,"",ROUND(($N151/IF($F151="",1,$F151)+SUMIF('集計を見る'!$A$34:$A$43,$C151,'集計を見る'!$C$34:$C$43)+IF($I151="",0,$I151)+IF($J151="",0,$J151))/(1-$M151),0)))</f>
        <v/>
      </c>
      <c r="V151" s="12">
        <f>IF(OR($G151="",$U151=""),"",$G151-$U151)</f>
        <v/>
      </c>
      <c r="W151" s="13">
        <f>IF(AND($A151="",$B151="",$C151="",$E151="",$G151=""),"",IF(OR($C151="",$E151="",$G151=""),"入力が足りません",IF(COUNTIF('集計を見る'!$A$34:$A$43,$C151)=0,"販路が一覧にない",IF($Q151&lt;=0,"赤字",IF(AND($S151&gt;=$B$2,$R151&gt;=$B$3),"仕入れる",IF(OR($S151&gt;=$B$2,$R151&gt;=$B$3),"要検討","見送り"))))))</f>
        <v/>
      </c>
      <c r="X151" s="13">
        <f>IF($A151="","",TEXT($A151,"yyyy/mm"))</f>
        <v/>
      </c>
    </row>
    <row r="152" hidden="1" ht="22" customHeight="1">
      <c r="A152" s="57" t="n"/>
      <c r="B152" s="58" t="n"/>
      <c r="C152" s="59" t="n"/>
      <c r="D152" s="59" t="n"/>
      <c r="E152" s="56" t="n"/>
      <c r="F152" s="56" t="n"/>
      <c r="G152" s="56" t="n"/>
      <c r="H152" s="56" t="n"/>
      <c r="I152" s="56" t="n"/>
      <c r="J152" s="56" t="n"/>
      <c r="K152" s="59" t="n"/>
      <c r="L152" s="58" t="n"/>
      <c r="M152" s="45">
        <f>IF($C152="","",SUMIF('集計を見る'!$A$34:$A$43,$C152,'集計を見る'!$B$34:$B$43))</f>
        <v/>
      </c>
      <c r="N152" s="15">
        <f>IF($E152="","",$E152*IF($F152="",1,$F152)+IF($H152="",0,$H152))</f>
        <v/>
      </c>
      <c r="O152" s="15">
        <f>IF($G152="","",$G152*IF($F152="",1,$F152))</f>
        <v/>
      </c>
      <c r="P152" s="15">
        <f>IF(OR($C152="",$G152=""),"",(ROUND($G152*$M152,0)+SUMIF('集計を見る'!$A$34:$A$43,$C152,'集計を見る'!$C$34:$C$43)+IF($I152="",0,$I152)+IF($J152="",0,$J152))*IF($F152="",1,$F152))</f>
        <v/>
      </c>
      <c r="Q152" s="15">
        <f>IF(OR($N152="",$O152="",$P152=""),"",$O152-$N152-$P152)</f>
        <v/>
      </c>
      <c r="R152" s="15">
        <f>IF($Q152="","",ROUND($Q152/IF($F152="",1,$F152),0))</f>
        <v/>
      </c>
      <c r="S152" s="45">
        <f>IF(OR($Q152="",$O152=""),"",IF($O152=0,"",$Q152/$O152))</f>
        <v/>
      </c>
      <c r="T152" s="45">
        <f>IF(OR($Q152="",$N152=""),"",IF($N152=0,"",$Q152/$N152))</f>
        <v/>
      </c>
      <c r="U152" s="15">
        <f>IF(OR($C152="",$E152="",$G152=""),"",IF($M152&gt;=1,"",ROUND(($N152/IF($F152="",1,$F152)+SUMIF('集計を見る'!$A$34:$A$43,$C152,'集計を見る'!$C$34:$C$43)+IF($I152="",0,$I152)+IF($J152="",0,$J152))/(1-$M152),0)))</f>
        <v/>
      </c>
      <c r="V152" s="15">
        <f>IF(OR($G152="",$U152=""),"",$G152-$U152)</f>
        <v/>
      </c>
      <c r="W152" s="16">
        <f>IF(AND($A152="",$B152="",$C152="",$E152="",$G152=""),"",IF(OR($C152="",$E152="",$G152=""),"入力が足りません",IF(COUNTIF('集計を見る'!$A$34:$A$43,$C152)=0,"販路が一覧にない",IF($Q152&lt;=0,"赤字",IF(AND($S152&gt;=$B$2,$R152&gt;=$B$3),"仕入れる",IF(OR($S152&gt;=$B$2,$R152&gt;=$B$3),"要検討","見送り"))))))</f>
        <v/>
      </c>
      <c r="X152" s="16">
        <f>IF($A152="","",TEXT($A152,"yyyy/mm"))</f>
        <v/>
      </c>
    </row>
    <row r="153" hidden="1" ht="22" customHeight="1">
      <c r="A153" s="57" t="n"/>
      <c r="B153" s="58" t="n"/>
      <c r="C153" s="59" t="n"/>
      <c r="D153" s="59" t="n"/>
      <c r="E153" s="56" t="n"/>
      <c r="F153" s="56" t="n"/>
      <c r="G153" s="56" t="n"/>
      <c r="H153" s="56" t="n"/>
      <c r="I153" s="56" t="n"/>
      <c r="J153" s="56" t="n"/>
      <c r="K153" s="59" t="n"/>
      <c r="L153" s="58" t="n"/>
      <c r="M153" s="44">
        <f>IF($C153="","",SUMIF('集計を見る'!$A$34:$A$43,$C153,'集計を見る'!$B$34:$B$43))</f>
        <v/>
      </c>
      <c r="N153" s="12">
        <f>IF($E153="","",$E153*IF($F153="",1,$F153)+IF($H153="",0,$H153))</f>
        <v/>
      </c>
      <c r="O153" s="12">
        <f>IF($G153="","",$G153*IF($F153="",1,$F153))</f>
        <v/>
      </c>
      <c r="P153" s="12">
        <f>IF(OR($C153="",$G153=""),"",(ROUND($G153*$M153,0)+SUMIF('集計を見る'!$A$34:$A$43,$C153,'集計を見る'!$C$34:$C$43)+IF($I153="",0,$I153)+IF($J153="",0,$J153))*IF($F153="",1,$F153))</f>
        <v/>
      </c>
      <c r="Q153" s="12">
        <f>IF(OR($N153="",$O153="",$P153=""),"",$O153-$N153-$P153)</f>
        <v/>
      </c>
      <c r="R153" s="12">
        <f>IF($Q153="","",ROUND($Q153/IF($F153="",1,$F153),0))</f>
        <v/>
      </c>
      <c r="S153" s="44">
        <f>IF(OR($Q153="",$O153=""),"",IF($O153=0,"",$Q153/$O153))</f>
        <v/>
      </c>
      <c r="T153" s="44">
        <f>IF(OR($Q153="",$N153=""),"",IF($N153=0,"",$Q153/$N153))</f>
        <v/>
      </c>
      <c r="U153" s="12">
        <f>IF(OR($C153="",$E153="",$G153=""),"",IF($M153&gt;=1,"",ROUND(($N153/IF($F153="",1,$F153)+SUMIF('集計を見る'!$A$34:$A$43,$C153,'集計を見る'!$C$34:$C$43)+IF($I153="",0,$I153)+IF($J153="",0,$J153))/(1-$M153),0)))</f>
        <v/>
      </c>
      <c r="V153" s="12">
        <f>IF(OR($G153="",$U153=""),"",$G153-$U153)</f>
        <v/>
      </c>
      <c r="W153" s="13">
        <f>IF(AND($A153="",$B153="",$C153="",$E153="",$G153=""),"",IF(OR($C153="",$E153="",$G153=""),"入力が足りません",IF(COUNTIF('集計を見る'!$A$34:$A$43,$C153)=0,"販路が一覧にない",IF($Q153&lt;=0,"赤字",IF(AND($S153&gt;=$B$2,$R153&gt;=$B$3),"仕入れる",IF(OR($S153&gt;=$B$2,$R153&gt;=$B$3),"要検討","見送り"))))))</f>
        <v/>
      </c>
      <c r="X153" s="13">
        <f>IF($A153="","",TEXT($A153,"yyyy/mm"))</f>
        <v/>
      </c>
    </row>
    <row r="154" hidden="1" ht="22" customHeight="1">
      <c r="A154" s="57" t="n"/>
      <c r="B154" s="58" t="n"/>
      <c r="C154" s="59" t="n"/>
      <c r="D154" s="59" t="n"/>
      <c r="E154" s="56" t="n"/>
      <c r="F154" s="56" t="n"/>
      <c r="G154" s="56" t="n"/>
      <c r="H154" s="56" t="n"/>
      <c r="I154" s="56" t="n"/>
      <c r="J154" s="56" t="n"/>
      <c r="K154" s="59" t="n"/>
      <c r="L154" s="58" t="n"/>
      <c r="M154" s="45">
        <f>IF($C154="","",SUMIF('集計を見る'!$A$34:$A$43,$C154,'集計を見る'!$B$34:$B$43))</f>
        <v/>
      </c>
      <c r="N154" s="15">
        <f>IF($E154="","",$E154*IF($F154="",1,$F154)+IF($H154="",0,$H154))</f>
        <v/>
      </c>
      <c r="O154" s="15">
        <f>IF($G154="","",$G154*IF($F154="",1,$F154))</f>
        <v/>
      </c>
      <c r="P154" s="15">
        <f>IF(OR($C154="",$G154=""),"",(ROUND($G154*$M154,0)+SUMIF('集計を見る'!$A$34:$A$43,$C154,'集計を見る'!$C$34:$C$43)+IF($I154="",0,$I154)+IF($J154="",0,$J154))*IF($F154="",1,$F154))</f>
        <v/>
      </c>
      <c r="Q154" s="15">
        <f>IF(OR($N154="",$O154="",$P154=""),"",$O154-$N154-$P154)</f>
        <v/>
      </c>
      <c r="R154" s="15">
        <f>IF($Q154="","",ROUND($Q154/IF($F154="",1,$F154),0))</f>
        <v/>
      </c>
      <c r="S154" s="45">
        <f>IF(OR($Q154="",$O154=""),"",IF($O154=0,"",$Q154/$O154))</f>
        <v/>
      </c>
      <c r="T154" s="45">
        <f>IF(OR($Q154="",$N154=""),"",IF($N154=0,"",$Q154/$N154))</f>
        <v/>
      </c>
      <c r="U154" s="15">
        <f>IF(OR($C154="",$E154="",$G154=""),"",IF($M154&gt;=1,"",ROUND(($N154/IF($F154="",1,$F154)+SUMIF('集計を見る'!$A$34:$A$43,$C154,'集計を見る'!$C$34:$C$43)+IF($I154="",0,$I154)+IF($J154="",0,$J154))/(1-$M154),0)))</f>
        <v/>
      </c>
      <c r="V154" s="15">
        <f>IF(OR($G154="",$U154=""),"",$G154-$U154)</f>
        <v/>
      </c>
      <c r="W154" s="16">
        <f>IF(AND($A154="",$B154="",$C154="",$E154="",$G154=""),"",IF(OR($C154="",$E154="",$G154=""),"入力が足りません",IF(COUNTIF('集計を見る'!$A$34:$A$43,$C154)=0,"販路が一覧にない",IF($Q154&lt;=0,"赤字",IF(AND($S154&gt;=$B$2,$R154&gt;=$B$3),"仕入れる",IF(OR($S154&gt;=$B$2,$R154&gt;=$B$3),"要検討","見送り"))))))</f>
        <v/>
      </c>
      <c r="X154" s="16">
        <f>IF($A154="","",TEXT($A154,"yyyy/mm"))</f>
        <v/>
      </c>
    </row>
    <row r="155" hidden="1" ht="22" customHeight="1">
      <c r="A155" s="57" t="n"/>
      <c r="B155" s="58" t="n"/>
      <c r="C155" s="59" t="n"/>
      <c r="D155" s="59" t="n"/>
      <c r="E155" s="56" t="n"/>
      <c r="F155" s="56" t="n"/>
      <c r="G155" s="56" t="n"/>
      <c r="H155" s="56" t="n"/>
      <c r="I155" s="56" t="n"/>
      <c r="J155" s="56" t="n"/>
      <c r="K155" s="59" t="n"/>
      <c r="L155" s="58" t="n"/>
      <c r="M155" s="44">
        <f>IF($C155="","",SUMIF('集計を見る'!$A$34:$A$43,$C155,'集計を見る'!$B$34:$B$43))</f>
        <v/>
      </c>
      <c r="N155" s="12">
        <f>IF($E155="","",$E155*IF($F155="",1,$F155)+IF($H155="",0,$H155))</f>
        <v/>
      </c>
      <c r="O155" s="12">
        <f>IF($G155="","",$G155*IF($F155="",1,$F155))</f>
        <v/>
      </c>
      <c r="P155" s="12">
        <f>IF(OR($C155="",$G155=""),"",(ROUND($G155*$M155,0)+SUMIF('集計を見る'!$A$34:$A$43,$C155,'集計を見る'!$C$34:$C$43)+IF($I155="",0,$I155)+IF($J155="",0,$J155))*IF($F155="",1,$F155))</f>
        <v/>
      </c>
      <c r="Q155" s="12">
        <f>IF(OR($N155="",$O155="",$P155=""),"",$O155-$N155-$P155)</f>
        <v/>
      </c>
      <c r="R155" s="12">
        <f>IF($Q155="","",ROUND($Q155/IF($F155="",1,$F155),0))</f>
        <v/>
      </c>
      <c r="S155" s="44">
        <f>IF(OR($Q155="",$O155=""),"",IF($O155=0,"",$Q155/$O155))</f>
        <v/>
      </c>
      <c r="T155" s="44">
        <f>IF(OR($Q155="",$N155=""),"",IF($N155=0,"",$Q155/$N155))</f>
        <v/>
      </c>
      <c r="U155" s="12">
        <f>IF(OR($C155="",$E155="",$G155=""),"",IF($M155&gt;=1,"",ROUND(($N155/IF($F155="",1,$F155)+SUMIF('集計を見る'!$A$34:$A$43,$C155,'集計を見る'!$C$34:$C$43)+IF($I155="",0,$I155)+IF($J155="",0,$J155))/(1-$M155),0)))</f>
        <v/>
      </c>
      <c r="V155" s="12">
        <f>IF(OR($G155="",$U155=""),"",$G155-$U155)</f>
        <v/>
      </c>
      <c r="W155" s="13">
        <f>IF(AND($A155="",$B155="",$C155="",$E155="",$G155=""),"",IF(OR($C155="",$E155="",$G155=""),"入力が足りません",IF(COUNTIF('集計を見る'!$A$34:$A$43,$C155)=0,"販路が一覧にない",IF($Q155&lt;=0,"赤字",IF(AND($S155&gt;=$B$2,$R155&gt;=$B$3),"仕入れる",IF(OR($S155&gt;=$B$2,$R155&gt;=$B$3),"要検討","見送り"))))))</f>
        <v/>
      </c>
      <c r="X155" s="13">
        <f>IF($A155="","",TEXT($A155,"yyyy/mm"))</f>
        <v/>
      </c>
    </row>
    <row r="156" hidden="1" ht="22" customHeight="1">
      <c r="A156" s="57" t="n"/>
      <c r="B156" s="58" t="n"/>
      <c r="C156" s="59" t="n"/>
      <c r="D156" s="59" t="n"/>
      <c r="E156" s="56" t="n"/>
      <c r="F156" s="56" t="n"/>
      <c r="G156" s="56" t="n"/>
      <c r="H156" s="56" t="n"/>
      <c r="I156" s="56" t="n"/>
      <c r="J156" s="56" t="n"/>
      <c r="K156" s="59" t="n"/>
      <c r="L156" s="58" t="n"/>
      <c r="M156" s="45">
        <f>IF($C156="","",SUMIF('集計を見る'!$A$34:$A$43,$C156,'集計を見る'!$B$34:$B$43))</f>
        <v/>
      </c>
      <c r="N156" s="15">
        <f>IF($E156="","",$E156*IF($F156="",1,$F156)+IF($H156="",0,$H156))</f>
        <v/>
      </c>
      <c r="O156" s="15">
        <f>IF($G156="","",$G156*IF($F156="",1,$F156))</f>
        <v/>
      </c>
      <c r="P156" s="15">
        <f>IF(OR($C156="",$G156=""),"",(ROUND($G156*$M156,0)+SUMIF('集計を見る'!$A$34:$A$43,$C156,'集計を見る'!$C$34:$C$43)+IF($I156="",0,$I156)+IF($J156="",0,$J156))*IF($F156="",1,$F156))</f>
        <v/>
      </c>
      <c r="Q156" s="15">
        <f>IF(OR($N156="",$O156="",$P156=""),"",$O156-$N156-$P156)</f>
        <v/>
      </c>
      <c r="R156" s="15">
        <f>IF($Q156="","",ROUND($Q156/IF($F156="",1,$F156),0))</f>
        <v/>
      </c>
      <c r="S156" s="45">
        <f>IF(OR($Q156="",$O156=""),"",IF($O156=0,"",$Q156/$O156))</f>
        <v/>
      </c>
      <c r="T156" s="45">
        <f>IF(OR($Q156="",$N156=""),"",IF($N156=0,"",$Q156/$N156))</f>
        <v/>
      </c>
      <c r="U156" s="15">
        <f>IF(OR($C156="",$E156="",$G156=""),"",IF($M156&gt;=1,"",ROUND(($N156/IF($F156="",1,$F156)+SUMIF('集計を見る'!$A$34:$A$43,$C156,'集計を見る'!$C$34:$C$43)+IF($I156="",0,$I156)+IF($J156="",0,$J156))/(1-$M156),0)))</f>
        <v/>
      </c>
      <c r="V156" s="15">
        <f>IF(OR($G156="",$U156=""),"",$G156-$U156)</f>
        <v/>
      </c>
      <c r="W156" s="16">
        <f>IF(AND($A156="",$B156="",$C156="",$E156="",$G156=""),"",IF(OR($C156="",$E156="",$G156=""),"入力が足りません",IF(COUNTIF('集計を見る'!$A$34:$A$43,$C156)=0,"販路が一覧にない",IF($Q156&lt;=0,"赤字",IF(AND($S156&gt;=$B$2,$R156&gt;=$B$3),"仕入れる",IF(OR($S156&gt;=$B$2,$R156&gt;=$B$3),"要検討","見送り"))))))</f>
        <v/>
      </c>
      <c r="X156" s="16">
        <f>IF($A156="","",TEXT($A156,"yyyy/mm"))</f>
        <v/>
      </c>
    </row>
    <row r="157" hidden="1" ht="22" customHeight="1">
      <c r="A157" s="57" t="n"/>
      <c r="B157" s="58" t="n"/>
      <c r="C157" s="59" t="n"/>
      <c r="D157" s="59" t="n"/>
      <c r="E157" s="56" t="n"/>
      <c r="F157" s="56" t="n"/>
      <c r="G157" s="56" t="n"/>
      <c r="H157" s="56" t="n"/>
      <c r="I157" s="56" t="n"/>
      <c r="J157" s="56" t="n"/>
      <c r="K157" s="59" t="n"/>
      <c r="L157" s="58" t="n"/>
      <c r="M157" s="44">
        <f>IF($C157="","",SUMIF('集計を見る'!$A$34:$A$43,$C157,'集計を見る'!$B$34:$B$43))</f>
        <v/>
      </c>
      <c r="N157" s="12">
        <f>IF($E157="","",$E157*IF($F157="",1,$F157)+IF($H157="",0,$H157))</f>
        <v/>
      </c>
      <c r="O157" s="12">
        <f>IF($G157="","",$G157*IF($F157="",1,$F157))</f>
        <v/>
      </c>
      <c r="P157" s="12">
        <f>IF(OR($C157="",$G157=""),"",(ROUND($G157*$M157,0)+SUMIF('集計を見る'!$A$34:$A$43,$C157,'集計を見る'!$C$34:$C$43)+IF($I157="",0,$I157)+IF($J157="",0,$J157))*IF($F157="",1,$F157))</f>
        <v/>
      </c>
      <c r="Q157" s="12">
        <f>IF(OR($N157="",$O157="",$P157=""),"",$O157-$N157-$P157)</f>
        <v/>
      </c>
      <c r="R157" s="12">
        <f>IF($Q157="","",ROUND($Q157/IF($F157="",1,$F157),0))</f>
        <v/>
      </c>
      <c r="S157" s="44">
        <f>IF(OR($Q157="",$O157=""),"",IF($O157=0,"",$Q157/$O157))</f>
        <v/>
      </c>
      <c r="T157" s="44">
        <f>IF(OR($Q157="",$N157=""),"",IF($N157=0,"",$Q157/$N157))</f>
        <v/>
      </c>
      <c r="U157" s="12">
        <f>IF(OR($C157="",$E157="",$G157=""),"",IF($M157&gt;=1,"",ROUND(($N157/IF($F157="",1,$F157)+SUMIF('集計を見る'!$A$34:$A$43,$C157,'集計を見る'!$C$34:$C$43)+IF($I157="",0,$I157)+IF($J157="",0,$J157))/(1-$M157),0)))</f>
        <v/>
      </c>
      <c r="V157" s="12">
        <f>IF(OR($G157="",$U157=""),"",$G157-$U157)</f>
        <v/>
      </c>
      <c r="W157" s="13">
        <f>IF(AND($A157="",$B157="",$C157="",$E157="",$G157=""),"",IF(OR($C157="",$E157="",$G157=""),"入力が足りません",IF(COUNTIF('集計を見る'!$A$34:$A$43,$C157)=0,"販路が一覧にない",IF($Q157&lt;=0,"赤字",IF(AND($S157&gt;=$B$2,$R157&gt;=$B$3),"仕入れる",IF(OR($S157&gt;=$B$2,$R157&gt;=$B$3),"要検討","見送り"))))))</f>
        <v/>
      </c>
      <c r="X157" s="13">
        <f>IF($A157="","",TEXT($A157,"yyyy/mm"))</f>
        <v/>
      </c>
    </row>
    <row r="158" hidden="1" ht="22" customHeight="1">
      <c r="A158" s="57" t="n"/>
      <c r="B158" s="58" t="n"/>
      <c r="C158" s="59" t="n"/>
      <c r="D158" s="59" t="n"/>
      <c r="E158" s="56" t="n"/>
      <c r="F158" s="56" t="n"/>
      <c r="G158" s="56" t="n"/>
      <c r="H158" s="56" t="n"/>
      <c r="I158" s="56" t="n"/>
      <c r="J158" s="56" t="n"/>
      <c r="K158" s="59" t="n"/>
      <c r="L158" s="58" t="n"/>
      <c r="M158" s="45">
        <f>IF($C158="","",SUMIF('集計を見る'!$A$34:$A$43,$C158,'集計を見る'!$B$34:$B$43))</f>
        <v/>
      </c>
      <c r="N158" s="15">
        <f>IF($E158="","",$E158*IF($F158="",1,$F158)+IF($H158="",0,$H158))</f>
        <v/>
      </c>
      <c r="O158" s="15">
        <f>IF($G158="","",$G158*IF($F158="",1,$F158))</f>
        <v/>
      </c>
      <c r="P158" s="15">
        <f>IF(OR($C158="",$G158=""),"",(ROUND($G158*$M158,0)+SUMIF('集計を見る'!$A$34:$A$43,$C158,'集計を見る'!$C$34:$C$43)+IF($I158="",0,$I158)+IF($J158="",0,$J158))*IF($F158="",1,$F158))</f>
        <v/>
      </c>
      <c r="Q158" s="15">
        <f>IF(OR($N158="",$O158="",$P158=""),"",$O158-$N158-$P158)</f>
        <v/>
      </c>
      <c r="R158" s="15">
        <f>IF($Q158="","",ROUND($Q158/IF($F158="",1,$F158),0))</f>
        <v/>
      </c>
      <c r="S158" s="45">
        <f>IF(OR($Q158="",$O158=""),"",IF($O158=0,"",$Q158/$O158))</f>
        <v/>
      </c>
      <c r="T158" s="45">
        <f>IF(OR($Q158="",$N158=""),"",IF($N158=0,"",$Q158/$N158))</f>
        <v/>
      </c>
      <c r="U158" s="15">
        <f>IF(OR($C158="",$E158="",$G158=""),"",IF($M158&gt;=1,"",ROUND(($N158/IF($F158="",1,$F158)+SUMIF('集計を見る'!$A$34:$A$43,$C158,'集計を見る'!$C$34:$C$43)+IF($I158="",0,$I158)+IF($J158="",0,$J158))/(1-$M158),0)))</f>
        <v/>
      </c>
      <c r="V158" s="15">
        <f>IF(OR($G158="",$U158=""),"",$G158-$U158)</f>
        <v/>
      </c>
      <c r="W158" s="16">
        <f>IF(AND($A158="",$B158="",$C158="",$E158="",$G158=""),"",IF(OR($C158="",$E158="",$G158=""),"入力が足りません",IF(COUNTIF('集計を見る'!$A$34:$A$43,$C158)=0,"販路が一覧にない",IF($Q158&lt;=0,"赤字",IF(AND($S158&gt;=$B$2,$R158&gt;=$B$3),"仕入れる",IF(OR($S158&gt;=$B$2,$R158&gt;=$B$3),"要検討","見送り"))))))</f>
        <v/>
      </c>
      <c r="X158" s="16">
        <f>IF($A158="","",TEXT($A158,"yyyy/mm"))</f>
        <v/>
      </c>
    </row>
    <row r="159" hidden="1" ht="22" customHeight="1">
      <c r="A159" s="57" t="n"/>
      <c r="B159" s="58" t="n"/>
      <c r="C159" s="59" t="n"/>
      <c r="D159" s="59" t="n"/>
      <c r="E159" s="56" t="n"/>
      <c r="F159" s="56" t="n"/>
      <c r="G159" s="56" t="n"/>
      <c r="H159" s="56" t="n"/>
      <c r="I159" s="56" t="n"/>
      <c r="J159" s="56" t="n"/>
      <c r="K159" s="59" t="n"/>
      <c r="L159" s="58" t="n"/>
      <c r="M159" s="44">
        <f>IF($C159="","",SUMIF('集計を見る'!$A$34:$A$43,$C159,'集計を見る'!$B$34:$B$43))</f>
        <v/>
      </c>
      <c r="N159" s="12">
        <f>IF($E159="","",$E159*IF($F159="",1,$F159)+IF($H159="",0,$H159))</f>
        <v/>
      </c>
      <c r="O159" s="12">
        <f>IF($G159="","",$G159*IF($F159="",1,$F159))</f>
        <v/>
      </c>
      <c r="P159" s="12">
        <f>IF(OR($C159="",$G159=""),"",(ROUND($G159*$M159,0)+SUMIF('集計を見る'!$A$34:$A$43,$C159,'集計を見る'!$C$34:$C$43)+IF($I159="",0,$I159)+IF($J159="",0,$J159))*IF($F159="",1,$F159))</f>
        <v/>
      </c>
      <c r="Q159" s="12">
        <f>IF(OR($N159="",$O159="",$P159=""),"",$O159-$N159-$P159)</f>
        <v/>
      </c>
      <c r="R159" s="12">
        <f>IF($Q159="","",ROUND($Q159/IF($F159="",1,$F159),0))</f>
        <v/>
      </c>
      <c r="S159" s="44">
        <f>IF(OR($Q159="",$O159=""),"",IF($O159=0,"",$Q159/$O159))</f>
        <v/>
      </c>
      <c r="T159" s="44">
        <f>IF(OR($Q159="",$N159=""),"",IF($N159=0,"",$Q159/$N159))</f>
        <v/>
      </c>
      <c r="U159" s="12">
        <f>IF(OR($C159="",$E159="",$G159=""),"",IF($M159&gt;=1,"",ROUND(($N159/IF($F159="",1,$F159)+SUMIF('集計を見る'!$A$34:$A$43,$C159,'集計を見る'!$C$34:$C$43)+IF($I159="",0,$I159)+IF($J159="",0,$J159))/(1-$M159),0)))</f>
        <v/>
      </c>
      <c r="V159" s="12">
        <f>IF(OR($G159="",$U159=""),"",$G159-$U159)</f>
        <v/>
      </c>
      <c r="W159" s="13">
        <f>IF(AND($A159="",$B159="",$C159="",$E159="",$G159=""),"",IF(OR($C159="",$E159="",$G159=""),"入力が足りません",IF(COUNTIF('集計を見る'!$A$34:$A$43,$C159)=0,"販路が一覧にない",IF($Q159&lt;=0,"赤字",IF(AND($S159&gt;=$B$2,$R159&gt;=$B$3),"仕入れる",IF(OR($S159&gt;=$B$2,$R159&gt;=$B$3),"要検討","見送り"))))))</f>
        <v/>
      </c>
      <c r="X159" s="13">
        <f>IF($A159="","",TEXT($A159,"yyyy/mm"))</f>
        <v/>
      </c>
    </row>
    <row r="160" hidden="1" ht="22" customHeight="1">
      <c r="A160" s="57" t="n"/>
      <c r="B160" s="58" t="n"/>
      <c r="C160" s="59" t="n"/>
      <c r="D160" s="59" t="n"/>
      <c r="E160" s="56" t="n"/>
      <c r="F160" s="56" t="n"/>
      <c r="G160" s="56" t="n"/>
      <c r="H160" s="56" t="n"/>
      <c r="I160" s="56" t="n"/>
      <c r="J160" s="56" t="n"/>
      <c r="K160" s="59" t="n"/>
      <c r="L160" s="58" t="n"/>
      <c r="M160" s="45">
        <f>IF($C160="","",SUMIF('集計を見る'!$A$34:$A$43,$C160,'集計を見る'!$B$34:$B$43))</f>
        <v/>
      </c>
      <c r="N160" s="15">
        <f>IF($E160="","",$E160*IF($F160="",1,$F160)+IF($H160="",0,$H160))</f>
        <v/>
      </c>
      <c r="O160" s="15">
        <f>IF($G160="","",$G160*IF($F160="",1,$F160))</f>
        <v/>
      </c>
      <c r="P160" s="15">
        <f>IF(OR($C160="",$G160=""),"",(ROUND($G160*$M160,0)+SUMIF('集計を見る'!$A$34:$A$43,$C160,'集計を見る'!$C$34:$C$43)+IF($I160="",0,$I160)+IF($J160="",0,$J160))*IF($F160="",1,$F160))</f>
        <v/>
      </c>
      <c r="Q160" s="15">
        <f>IF(OR($N160="",$O160="",$P160=""),"",$O160-$N160-$P160)</f>
        <v/>
      </c>
      <c r="R160" s="15">
        <f>IF($Q160="","",ROUND($Q160/IF($F160="",1,$F160),0))</f>
        <v/>
      </c>
      <c r="S160" s="45">
        <f>IF(OR($Q160="",$O160=""),"",IF($O160=0,"",$Q160/$O160))</f>
        <v/>
      </c>
      <c r="T160" s="45">
        <f>IF(OR($Q160="",$N160=""),"",IF($N160=0,"",$Q160/$N160))</f>
        <v/>
      </c>
      <c r="U160" s="15">
        <f>IF(OR($C160="",$E160="",$G160=""),"",IF($M160&gt;=1,"",ROUND(($N160/IF($F160="",1,$F160)+SUMIF('集計を見る'!$A$34:$A$43,$C160,'集計を見る'!$C$34:$C$43)+IF($I160="",0,$I160)+IF($J160="",0,$J160))/(1-$M160),0)))</f>
        <v/>
      </c>
      <c r="V160" s="15">
        <f>IF(OR($G160="",$U160=""),"",$G160-$U160)</f>
        <v/>
      </c>
      <c r="W160" s="16">
        <f>IF(AND($A160="",$B160="",$C160="",$E160="",$G160=""),"",IF(OR($C160="",$E160="",$G160=""),"入力が足りません",IF(COUNTIF('集計を見る'!$A$34:$A$43,$C160)=0,"販路が一覧にない",IF($Q160&lt;=0,"赤字",IF(AND($S160&gt;=$B$2,$R160&gt;=$B$3),"仕入れる",IF(OR($S160&gt;=$B$2,$R160&gt;=$B$3),"要検討","見送り"))))))</f>
        <v/>
      </c>
      <c r="X160" s="16">
        <f>IF($A160="","",TEXT($A160,"yyyy/mm"))</f>
        <v/>
      </c>
    </row>
    <row r="161" hidden="1" ht="22" customHeight="1">
      <c r="A161" s="57" t="n"/>
      <c r="B161" s="58" t="n"/>
      <c r="C161" s="59" t="n"/>
      <c r="D161" s="59" t="n"/>
      <c r="E161" s="56" t="n"/>
      <c r="F161" s="56" t="n"/>
      <c r="G161" s="56" t="n"/>
      <c r="H161" s="56" t="n"/>
      <c r="I161" s="56" t="n"/>
      <c r="J161" s="56" t="n"/>
      <c r="K161" s="59" t="n"/>
      <c r="L161" s="58" t="n"/>
      <c r="M161" s="44">
        <f>IF($C161="","",SUMIF('集計を見る'!$A$34:$A$43,$C161,'集計を見る'!$B$34:$B$43))</f>
        <v/>
      </c>
      <c r="N161" s="12">
        <f>IF($E161="","",$E161*IF($F161="",1,$F161)+IF($H161="",0,$H161))</f>
        <v/>
      </c>
      <c r="O161" s="12">
        <f>IF($G161="","",$G161*IF($F161="",1,$F161))</f>
        <v/>
      </c>
      <c r="P161" s="12">
        <f>IF(OR($C161="",$G161=""),"",(ROUND($G161*$M161,0)+SUMIF('集計を見る'!$A$34:$A$43,$C161,'集計を見る'!$C$34:$C$43)+IF($I161="",0,$I161)+IF($J161="",0,$J161))*IF($F161="",1,$F161))</f>
        <v/>
      </c>
      <c r="Q161" s="12">
        <f>IF(OR($N161="",$O161="",$P161=""),"",$O161-$N161-$P161)</f>
        <v/>
      </c>
      <c r="R161" s="12">
        <f>IF($Q161="","",ROUND($Q161/IF($F161="",1,$F161),0))</f>
        <v/>
      </c>
      <c r="S161" s="44">
        <f>IF(OR($Q161="",$O161=""),"",IF($O161=0,"",$Q161/$O161))</f>
        <v/>
      </c>
      <c r="T161" s="44">
        <f>IF(OR($Q161="",$N161=""),"",IF($N161=0,"",$Q161/$N161))</f>
        <v/>
      </c>
      <c r="U161" s="12">
        <f>IF(OR($C161="",$E161="",$G161=""),"",IF($M161&gt;=1,"",ROUND(($N161/IF($F161="",1,$F161)+SUMIF('集計を見る'!$A$34:$A$43,$C161,'集計を見る'!$C$34:$C$43)+IF($I161="",0,$I161)+IF($J161="",0,$J161))/(1-$M161),0)))</f>
        <v/>
      </c>
      <c r="V161" s="12">
        <f>IF(OR($G161="",$U161=""),"",$G161-$U161)</f>
        <v/>
      </c>
      <c r="W161" s="13">
        <f>IF(AND($A161="",$B161="",$C161="",$E161="",$G161=""),"",IF(OR($C161="",$E161="",$G161=""),"入力が足りません",IF(COUNTIF('集計を見る'!$A$34:$A$43,$C161)=0,"販路が一覧にない",IF($Q161&lt;=0,"赤字",IF(AND($S161&gt;=$B$2,$R161&gt;=$B$3),"仕入れる",IF(OR($S161&gt;=$B$2,$R161&gt;=$B$3),"要検討","見送り"))))))</f>
        <v/>
      </c>
      <c r="X161" s="13">
        <f>IF($A161="","",TEXT($A161,"yyyy/mm"))</f>
        <v/>
      </c>
    </row>
    <row r="162" hidden="1" ht="22" customHeight="1">
      <c r="A162" s="57" t="n"/>
      <c r="B162" s="58" t="n"/>
      <c r="C162" s="59" t="n"/>
      <c r="D162" s="59" t="n"/>
      <c r="E162" s="56" t="n"/>
      <c r="F162" s="56" t="n"/>
      <c r="G162" s="56" t="n"/>
      <c r="H162" s="56" t="n"/>
      <c r="I162" s="56" t="n"/>
      <c r="J162" s="56" t="n"/>
      <c r="K162" s="59" t="n"/>
      <c r="L162" s="58" t="n"/>
      <c r="M162" s="45">
        <f>IF($C162="","",SUMIF('集計を見る'!$A$34:$A$43,$C162,'集計を見る'!$B$34:$B$43))</f>
        <v/>
      </c>
      <c r="N162" s="15">
        <f>IF($E162="","",$E162*IF($F162="",1,$F162)+IF($H162="",0,$H162))</f>
        <v/>
      </c>
      <c r="O162" s="15">
        <f>IF($G162="","",$G162*IF($F162="",1,$F162))</f>
        <v/>
      </c>
      <c r="P162" s="15">
        <f>IF(OR($C162="",$G162=""),"",(ROUND($G162*$M162,0)+SUMIF('集計を見る'!$A$34:$A$43,$C162,'集計を見る'!$C$34:$C$43)+IF($I162="",0,$I162)+IF($J162="",0,$J162))*IF($F162="",1,$F162))</f>
        <v/>
      </c>
      <c r="Q162" s="15">
        <f>IF(OR($N162="",$O162="",$P162=""),"",$O162-$N162-$P162)</f>
        <v/>
      </c>
      <c r="R162" s="15">
        <f>IF($Q162="","",ROUND($Q162/IF($F162="",1,$F162),0))</f>
        <v/>
      </c>
      <c r="S162" s="45">
        <f>IF(OR($Q162="",$O162=""),"",IF($O162=0,"",$Q162/$O162))</f>
        <v/>
      </c>
      <c r="T162" s="45">
        <f>IF(OR($Q162="",$N162=""),"",IF($N162=0,"",$Q162/$N162))</f>
        <v/>
      </c>
      <c r="U162" s="15">
        <f>IF(OR($C162="",$E162="",$G162=""),"",IF($M162&gt;=1,"",ROUND(($N162/IF($F162="",1,$F162)+SUMIF('集計を見る'!$A$34:$A$43,$C162,'集計を見る'!$C$34:$C$43)+IF($I162="",0,$I162)+IF($J162="",0,$J162))/(1-$M162),0)))</f>
        <v/>
      </c>
      <c r="V162" s="15">
        <f>IF(OR($G162="",$U162=""),"",$G162-$U162)</f>
        <v/>
      </c>
      <c r="W162" s="16">
        <f>IF(AND($A162="",$B162="",$C162="",$E162="",$G162=""),"",IF(OR($C162="",$E162="",$G162=""),"入力が足りません",IF(COUNTIF('集計を見る'!$A$34:$A$43,$C162)=0,"販路が一覧にない",IF($Q162&lt;=0,"赤字",IF(AND($S162&gt;=$B$2,$R162&gt;=$B$3),"仕入れる",IF(OR($S162&gt;=$B$2,$R162&gt;=$B$3),"要検討","見送り"))))))</f>
        <v/>
      </c>
      <c r="X162" s="16">
        <f>IF($A162="","",TEXT($A162,"yyyy/mm"))</f>
        <v/>
      </c>
    </row>
    <row r="163" hidden="1" ht="22" customHeight="1">
      <c r="A163" s="57" t="n"/>
      <c r="B163" s="58" t="n"/>
      <c r="C163" s="59" t="n"/>
      <c r="D163" s="59" t="n"/>
      <c r="E163" s="56" t="n"/>
      <c r="F163" s="56" t="n"/>
      <c r="G163" s="56" t="n"/>
      <c r="H163" s="56" t="n"/>
      <c r="I163" s="56" t="n"/>
      <c r="J163" s="56" t="n"/>
      <c r="K163" s="59" t="n"/>
      <c r="L163" s="58" t="n"/>
      <c r="M163" s="44">
        <f>IF($C163="","",SUMIF('集計を見る'!$A$34:$A$43,$C163,'集計を見る'!$B$34:$B$43))</f>
        <v/>
      </c>
      <c r="N163" s="12">
        <f>IF($E163="","",$E163*IF($F163="",1,$F163)+IF($H163="",0,$H163))</f>
        <v/>
      </c>
      <c r="O163" s="12">
        <f>IF($G163="","",$G163*IF($F163="",1,$F163))</f>
        <v/>
      </c>
      <c r="P163" s="12">
        <f>IF(OR($C163="",$G163=""),"",(ROUND($G163*$M163,0)+SUMIF('集計を見る'!$A$34:$A$43,$C163,'集計を見る'!$C$34:$C$43)+IF($I163="",0,$I163)+IF($J163="",0,$J163))*IF($F163="",1,$F163))</f>
        <v/>
      </c>
      <c r="Q163" s="12">
        <f>IF(OR($N163="",$O163="",$P163=""),"",$O163-$N163-$P163)</f>
        <v/>
      </c>
      <c r="R163" s="12">
        <f>IF($Q163="","",ROUND($Q163/IF($F163="",1,$F163),0))</f>
        <v/>
      </c>
      <c r="S163" s="44">
        <f>IF(OR($Q163="",$O163=""),"",IF($O163=0,"",$Q163/$O163))</f>
        <v/>
      </c>
      <c r="T163" s="44">
        <f>IF(OR($Q163="",$N163=""),"",IF($N163=0,"",$Q163/$N163))</f>
        <v/>
      </c>
      <c r="U163" s="12">
        <f>IF(OR($C163="",$E163="",$G163=""),"",IF($M163&gt;=1,"",ROUND(($N163/IF($F163="",1,$F163)+SUMIF('集計を見る'!$A$34:$A$43,$C163,'集計を見る'!$C$34:$C$43)+IF($I163="",0,$I163)+IF($J163="",0,$J163))/(1-$M163),0)))</f>
        <v/>
      </c>
      <c r="V163" s="12">
        <f>IF(OR($G163="",$U163=""),"",$G163-$U163)</f>
        <v/>
      </c>
      <c r="W163" s="13">
        <f>IF(AND($A163="",$B163="",$C163="",$E163="",$G163=""),"",IF(OR($C163="",$E163="",$G163=""),"入力が足りません",IF(COUNTIF('集計を見る'!$A$34:$A$43,$C163)=0,"販路が一覧にない",IF($Q163&lt;=0,"赤字",IF(AND($S163&gt;=$B$2,$R163&gt;=$B$3),"仕入れる",IF(OR($S163&gt;=$B$2,$R163&gt;=$B$3),"要検討","見送り"))))))</f>
        <v/>
      </c>
      <c r="X163" s="13">
        <f>IF($A163="","",TEXT($A163,"yyyy/mm"))</f>
        <v/>
      </c>
    </row>
    <row r="164" hidden="1" ht="22" customHeight="1">
      <c r="A164" s="57" t="n"/>
      <c r="B164" s="58" t="n"/>
      <c r="C164" s="59" t="n"/>
      <c r="D164" s="59" t="n"/>
      <c r="E164" s="56" t="n"/>
      <c r="F164" s="56" t="n"/>
      <c r="G164" s="56" t="n"/>
      <c r="H164" s="56" t="n"/>
      <c r="I164" s="56" t="n"/>
      <c r="J164" s="56" t="n"/>
      <c r="K164" s="59" t="n"/>
      <c r="L164" s="58" t="n"/>
      <c r="M164" s="45">
        <f>IF($C164="","",SUMIF('集計を見る'!$A$34:$A$43,$C164,'集計を見る'!$B$34:$B$43))</f>
        <v/>
      </c>
      <c r="N164" s="15">
        <f>IF($E164="","",$E164*IF($F164="",1,$F164)+IF($H164="",0,$H164))</f>
        <v/>
      </c>
      <c r="O164" s="15">
        <f>IF($G164="","",$G164*IF($F164="",1,$F164))</f>
        <v/>
      </c>
      <c r="P164" s="15">
        <f>IF(OR($C164="",$G164=""),"",(ROUND($G164*$M164,0)+SUMIF('集計を見る'!$A$34:$A$43,$C164,'集計を見る'!$C$34:$C$43)+IF($I164="",0,$I164)+IF($J164="",0,$J164))*IF($F164="",1,$F164))</f>
        <v/>
      </c>
      <c r="Q164" s="15">
        <f>IF(OR($N164="",$O164="",$P164=""),"",$O164-$N164-$P164)</f>
        <v/>
      </c>
      <c r="R164" s="15">
        <f>IF($Q164="","",ROUND($Q164/IF($F164="",1,$F164),0))</f>
        <v/>
      </c>
      <c r="S164" s="45">
        <f>IF(OR($Q164="",$O164=""),"",IF($O164=0,"",$Q164/$O164))</f>
        <v/>
      </c>
      <c r="T164" s="45">
        <f>IF(OR($Q164="",$N164=""),"",IF($N164=0,"",$Q164/$N164))</f>
        <v/>
      </c>
      <c r="U164" s="15">
        <f>IF(OR($C164="",$E164="",$G164=""),"",IF($M164&gt;=1,"",ROUND(($N164/IF($F164="",1,$F164)+SUMIF('集計を見る'!$A$34:$A$43,$C164,'集計を見る'!$C$34:$C$43)+IF($I164="",0,$I164)+IF($J164="",0,$J164))/(1-$M164),0)))</f>
        <v/>
      </c>
      <c r="V164" s="15">
        <f>IF(OR($G164="",$U164=""),"",$G164-$U164)</f>
        <v/>
      </c>
      <c r="W164" s="16">
        <f>IF(AND($A164="",$B164="",$C164="",$E164="",$G164=""),"",IF(OR($C164="",$E164="",$G164=""),"入力が足りません",IF(COUNTIF('集計を見る'!$A$34:$A$43,$C164)=0,"販路が一覧にない",IF($Q164&lt;=0,"赤字",IF(AND($S164&gt;=$B$2,$R164&gt;=$B$3),"仕入れる",IF(OR($S164&gt;=$B$2,$R164&gt;=$B$3),"要検討","見送り"))))))</f>
        <v/>
      </c>
      <c r="X164" s="16">
        <f>IF($A164="","",TEXT($A164,"yyyy/mm"))</f>
        <v/>
      </c>
    </row>
    <row r="165" hidden="1" ht="22" customHeight="1">
      <c r="A165" s="57" t="n"/>
      <c r="B165" s="58" t="n"/>
      <c r="C165" s="59" t="n"/>
      <c r="D165" s="59" t="n"/>
      <c r="E165" s="56" t="n"/>
      <c r="F165" s="56" t="n"/>
      <c r="G165" s="56" t="n"/>
      <c r="H165" s="56" t="n"/>
      <c r="I165" s="56" t="n"/>
      <c r="J165" s="56" t="n"/>
      <c r="K165" s="59" t="n"/>
      <c r="L165" s="58" t="n"/>
      <c r="M165" s="44">
        <f>IF($C165="","",SUMIF('集計を見る'!$A$34:$A$43,$C165,'集計を見る'!$B$34:$B$43))</f>
        <v/>
      </c>
      <c r="N165" s="12">
        <f>IF($E165="","",$E165*IF($F165="",1,$F165)+IF($H165="",0,$H165))</f>
        <v/>
      </c>
      <c r="O165" s="12">
        <f>IF($G165="","",$G165*IF($F165="",1,$F165))</f>
        <v/>
      </c>
      <c r="P165" s="12">
        <f>IF(OR($C165="",$G165=""),"",(ROUND($G165*$M165,0)+SUMIF('集計を見る'!$A$34:$A$43,$C165,'集計を見る'!$C$34:$C$43)+IF($I165="",0,$I165)+IF($J165="",0,$J165))*IF($F165="",1,$F165))</f>
        <v/>
      </c>
      <c r="Q165" s="12">
        <f>IF(OR($N165="",$O165="",$P165=""),"",$O165-$N165-$P165)</f>
        <v/>
      </c>
      <c r="R165" s="12">
        <f>IF($Q165="","",ROUND($Q165/IF($F165="",1,$F165),0))</f>
        <v/>
      </c>
      <c r="S165" s="44">
        <f>IF(OR($Q165="",$O165=""),"",IF($O165=0,"",$Q165/$O165))</f>
        <v/>
      </c>
      <c r="T165" s="44">
        <f>IF(OR($Q165="",$N165=""),"",IF($N165=0,"",$Q165/$N165))</f>
        <v/>
      </c>
      <c r="U165" s="12">
        <f>IF(OR($C165="",$E165="",$G165=""),"",IF($M165&gt;=1,"",ROUND(($N165/IF($F165="",1,$F165)+SUMIF('集計を見る'!$A$34:$A$43,$C165,'集計を見る'!$C$34:$C$43)+IF($I165="",0,$I165)+IF($J165="",0,$J165))/(1-$M165),0)))</f>
        <v/>
      </c>
      <c r="V165" s="12">
        <f>IF(OR($G165="",$U165=""),"",$G165-$U165)</f>
        <v/>
      </c>
      <c r="W165" s="13">
        <f>IF(AND($A165="",$B165="",$C165="",$E165="",$G165=""),"",IF(OR($C165="",$E165="",$G165=""),"入力が足りません",IF(COUNTIF('集計を見る'!$A$34:$A$43,$C165)=0,"販路が一覧にない",IF($Q165&lt;=0,"赤字",IF(AND($S165&gt;=$B$2,$R165&gt;=$B$3),"仕入れる",IF(OR($S165&gt;=$B$2,$R165&gt;=$B$3),"要検討","見送り"))))))</f>
        <v/>
      </c>
      <c r="X165" s="13">
        <f>IF($A165="","",TEXT($A165,"yyyy/mm"))</f>
        <v/>
      </c>
    </row>
    <row r="166" hidden="1" ht="22" customHeight="1">
      <c r="A166" s="57" t="n"/>
      <c r="B166" s="58" t="n"/>
      <c r="C166" s="59" t="n"/>
      <c r="D166" s="59" t="n"/>
      <c r="E166" s="56" t="n"/>
      <c r="F166" s="56" t="n"/>
      <c r="G166" s="56" t="n"/>
      <c r="H166" s="56" t="n"/>
      <c r="I166" s="56" t="n"/>
      <c r="J166" s="56" t="n"/>
      <c r="K166" s="59" t="n"/>
      <c r="L166" s="58" t="n"/>
      <c r="M166" s="45">
        <f>IF($C166="","",SUMIF('集計を見る'!$A$34:$A$43,$C166,'集計を見る'!$B$34:$B$43))</f>
        <v/>
      </c>
      <c r="N166" s="15">
        <f>IF($E166="","",$E166*IF($F166="",1,$F166)+IF($H166="",0,$H166))</f>
        <v/>
      </c>
      <c r="O166" s="15">
        <f>IF($G166="","",$G166*IF($F166="",1,$F166))</f>
        <v/>
      </c>
      <c r="P166" s="15">
        <f>IF(OR($C166="",$G166=""),"",(ROUND($G166*$M166,0)+SUMIF('集計を見る'!$A$34:$A$43,$C166,'集計を見る'!$C$34:$C$43)+IF($I166="",0,$I166)+IF($J166="",0,$J166))*IF($F166="",1,$F166))</f>
        <v/>
      </c>
      <c r="Q166" s="15">
        <f>IF(OR($N166="",$O166="",$P166=""),"",$O166-$N166-$P166)</f>
        <v/>
      </c>
      <c r="R166" s="15">
        <f>IF($Q166="","",ROUND($Q166/IF($F166="",1,$F166),0))</f>
        <v/>
      </c>
      <c r="S166" s="45">
        <f>IF(OR($Q166="",$O166=""),"",IF($O166=0,"",$Q166/$O166))</f>
        <v/>
      </c>
      <c r="T166" s="45">
        <f>IF(OR($Q166="",$N166=""),"",IF($N166=0,"",$Q166/$N166))</f>
        <v/>
      </c>
      <c r="U166" s="15">
        <f>IF(OR($C166="",$E166="",$G166=""),"",IF($M166&gt;=1,"",ROUND(($N166/IF($F166="",1,$F166)+SUMIF('集計を見る'!$A$34:$A$43,$C166,'集計を見る'!$C$34:$C$43)+IF($I166="",0,$I166)+IF($J166="",0,$J166))/(1-$M166),0)))</f>
        <v/>
      </c>
      <c r="V166" s="15">
        <f>IF(OR($G166="",$U166=""),"",$G166-$U166)</f>
        <v/>
      </c>
      <c r="W166" s="16">
        <f>IF(AND($A166="",$B166="",$C166="",$E166="",$G166=""),"",IF(OR($C166="",$E166="",$G166=""),"入力が足りません",IF(COUNTIF('集計を見る'!$A$34:$A$43,$C166)=0,"販路が一覧にない",IF($Q166&lt;=0,"赤字",IF(AND($S166&gt;=$B$2,$R166&gt;=$B$3),"仕入れる",IF(OR($S166&gt;=$B$2,$R166&gt;=$B$3),"要検討","見送り"))))))</f>
        <v/>
      </c>
      <c r="X166" s="16">
        <f>IF($A166="","",TEXT($A166,"yyyy/mm"))</f>
        <v/>
      </c>
    </row>
    <row r="167" hidden="1" ht="22" customHeight="1">
      <c r="A167" s="57" t="n"/>
      <c r="B167" s="58" t="n"/>
      <c r="C167" s="59" t="n"/>
      <c r="D167" s="59" t="n"/>
      <c r="E167" s="56" t="n"/>
      <c r="F167" s="56" t="n"/>
      <c r="G167" s="56" t="n"/>
      <c r="H167" s="56" t="n"/>
      <c r="I167" s="56" t="n"/>
      <c r="J167" s="56" t="n"/>
      <c r="K167" s="59" t="n"/>
      <c r="L167" s="58" t="n"/>
      <c r="M167" s="44">
        <f>IF($C167="","",SUMIF('集計を見る'!$A$34:$A$43,$C167,'集計を見る'!$B$34:$B$43))</f>
        <v/>
      </c>
      <c r="N167" s="12">
        <f>IF($E167="","",$E167*IF($F167="",1,$F167)+IF($H167="",0,$H167))</f>
        <v/>
      </c>
      <c r="O167" s="12">
        <f>IF($G167="","",$G167*IF($F167="",1,$F167))</f>
        <v/>
      </c>
      <c r="P167" s="12">
        <f>IF(OR($C167="",$G167=""),"",(ROUND($G167*$M167,0)+SUMIF('集計を見る'!$A$34:$A$43,$C167,'集計を見る'!$C$34:$C$43)+IF($I167="",0,$I167)+IF($J167="",0,$J167))*IF($F167="",1,$F167))</f>
        <v/>
      </c>
      <c r="Q167" s="12">
        <f>IF(OR($N167="",$O167="",$P167=""),"",$O167-$N167-$P167)</f>
        <v/>
      </c>
      <c r="R167" s="12">
        <f>IF($Q167="","",ROUND($Q167/IF($F167="",1,$F167),0))</f>
        <v/>
      </c>
      <c r="S167" s="44">
        <f>IF(OR($Q167="",$O167=""),"",IF($O167=0,"",$Q167/$O167))</f>
        <v/>
      </c>
      <c r="T167" s="44">
        <f>IF(OR($Q167="",$N167=""),"",IF($N167=0,"",$Q167/$N167))</f>
        <v/>
      </c>
      <c r="U167" s="12">
        <f>IF(OR($C167="",$E167="",$G167=""),"",IF($M167&gt;=1,"",ROUND(($N167/IF($F167="",1,$F167)+SUMIF('集計を見る'!$A$34:$A$43,$C167,'集計を見る'!$C$34:$C$43)+IF($I167="",0,$I167)+IF($J167="",0,$J167))/(1-$M167),0)))</f>
        <v/>
      </c>
      <c r="V167" s="12">
        <f>IF(OR($G167="",$U167=""),"",$G167-$U167)</f>
        <v/>
      </c>
      <c r="W167" s="13">
        <f>IF(AND($A167="",$B167="",$C167="",$E167="",$G167=""),"",IF(OR($C167="",$E167="",$G167=""),"入力が足りません",IF(COUNTIF('集計を見る'!$A$34:$A$43,$C167)=0,"販路が一覧にない",IF($Q167&lt;=0,"赤字",IF(AND($S167&gt;=$B$2,$R167&gt;=$B$3),"仕入れる",IF(OR($S167&gt;=$B$2,$R167&gt;=$B$3),"要検討","見送り"))))))</f>
        <v/>
      </c>
      <c r="X167" s="13">
        <f>IF($A167="","",TEXT($A167,"yyyy/mm"))</f>
        <v/>
      </c>
    </row>
    <row r="168" hidden="1" ht="22" customHeight="1">
      <c r="A168" s="57" t="n"/>
      <c r="B168" s="58" t="n"/>
      <c r="C168" s="59" t="n"/>
      <c r="D168" s="59" t="n"/>
      <c r="E168" s="56" t="n"/>
      <c r="F168" s="56" t="n"/>
      <c r="G168" s="56" t="n"/>
      <c r="H168" s="56" t="n"/>
      <c r="I168" s="56" t="n"/>
      <c r="J168" s="56" t="n"/>
      <c r="K168" s="59" t="n"/>
      <c r="L168" s="58" t="n"/>
      <c r="M168" s="45">
        <f>IF($C168="","",SUMIF('集計を見る'!$A$34:$A$43,$C168,'集計を見る'!$B$34:$B$43))</f>
        <v/>
      </c>
      <c r="N168" s="15">
        <f>IF($E168="","",$E168*IF($F168="",1,$F168)+IF($H168="",0,$H168))</f>
        <v/>
      </c>
      <c r="O168" s="15">
        <f>IF($G168="","",$G168*IF($F168="",1,$F168))</f>
        <v/>
      </c>
      <c r="P168" s="15">
        <f>IF(OR($C168="",$G168=""),"",(ROUND($G168*$M168,0)+SUMIF('集計を見る'!$A$34:$A$43,$C168,'集計を見る'!$C$34:$C$43)+IF($I168="",0,$I168)+IF($J168="",0,$J168))*IF($F168="",1,$F168))</f>
        <v/>
      </c>
      <c r="Q168" s="15">
        <f>IF(OR($N168="",$O168="",$P168=""),"",$O168-$N168-$P168)</f>
        <v/>
      </c>
      <c r="R168" s="15">
        <f>IF($Q168="","",ROUND($Q168/IF($F168="",1,$F168),0))</f>
        <v/>
      </c>
      <c r="S168" s="45">
        <f>IF(OR($Q168="",$O168=""),"",IF($O168=0,"",$Q168/$O168))</f>
        <v/>
      </c>
      <c r="T168" s="45">
        <f>IF(OR($Q168="",$N168=""),"",IF($N168=0,"",$Q168/$N168))</f>
        <v/>
      </c>
      <c r="U168" s="15">
        <f>IF(OR($C168="",$E168="",$G168=""),"",IF($M168&gt;=1,"",ROUND(($N168/IF($F168="",1,$F168)+SUMIF('集計を見る'!$A$34:$A$43,$C168,'集計を見る'!$C$34:$C$43)+IF($I168="",0,$I168)+IF($J168="",0,$J168))/(1-$M168),0)))</f>
        <v/>
      </c>
      <c r="V168" s="15">
        <f>IF(OR($G168="",$U168=""),"",$G168-$U168)</f>
        <v/>
      </c>
      <c r="W168" s="16">
        <f>IF(AND($A168="",$B168="",$C168="",$E168="",$G168=""),"",IF(OR($C168="",$E168="",$G168=""),"入力が足りません",IF(COUNTIF('集計を見る'!$A$34:$A$43,$C168)=0,"販路が一覧にない",IF($Q168&lt;=0,"赤字",IF(AND($S168&gt;=$B$2,$R168&gt;=$B$3),"仕入れる",IF(OR($S168&gt;=$B$2,$R168&gt;=$B$3),"要検討","見送り"))))))</f>
        <v/>
      </c>
      <c r="X168" s="16">
        <f>IF($A168="","",TEXT($A168,"yyyy/mm"))</f>
        <v/>
      </c>
    </row>
    <row r="169" hidden="1" ht="22" customHeight="1">
      <c r="A169" s="57" t="n"/>
      <c r="B169" s="58" t="n"/>
      <c r="C169" s="59" t="n"/>
      <c r="D169" s="59" t="n"/>
      <c r="E169" s="56" t="n"/>
      <c r="F169" s="56" t="n"/>
      <c r="G169" s="56" t="n"/>
      <c r="H169" s="56" t="n"/>
      <c r="I169" s="56" t="n"/>
      <c r="J169" s="56" t="n"/>
      <c r="K169" s="59" t="n"/>
      <c r="L169" s="58" t="n"/>
      <c r="M169" s="44">
        <f>IF($C169="","",SUMIF('集計を見る'!$A$34:$A$43,$C169,'集計を見る'!$B$34:$B$43))</f>
        <v/>
      </c>
      <c r="N169" s="12">
        <f>IF($E169="","",$E169*IF($F169="",1,$F169)+IF($H169="",0,$H169))</f>
        <v/>
      </c>
      <c r="O169" s="12">
        <f>IF($G169="","",$G169*IF($F169="",1,$F169))</f>
        <v/>
      </c>
      <c r="P169" s="12">
        <f>IF(OR($C169="",$G169=""),"",(ROUND($G169*$M169,0)+SUMIF('集計を見る'!$A$34:$A$43,$C169,'集計を見る'!$C$34:$C$43)+IF($I169="",0,$I169)+IF($J169="",0,$J169))*IF($F169="",1,$F169))</f>
        <v/>
      </c>
      <c r="Q169" s="12">
        <f>IF(OR($N169="",$O169="",$P169=""),"",$O169-$N169-$P169)</f>
        <v/>
      </c>
      <c r="R169" s="12">
        <f>IF($Q169="","",ROUND($Q169/IF($F169="",1,$F169),0))</f>
        <v/>
      </c>
      <c r="S169" s="44">
        <f>IF(OR($Q169="",$O169=""),"",IF($O169=0,"",$Q169/$O169))</f>
        <v/>
      </c>
      <c r="T169" s="44">
        <f>IF(OR($Q169="",$N169=""),"",IF($N169=0,"",$Q169/$N169))</f>
        <v/>
      </c>
      <c r="U169" s="12">
        <f>IF(OR($C169="",$E169="",$G169=""),"",IF($M169&gt;=1,"",ROUND(($N169/IF($F169="",1,$F169)+SUMIF('集計を見る'!$A$34:$A$43,$C169,'集計を見る'!$C$34:$C$43)+IF($I169="",0,$I169)+IF($J169="",0,$J169))/(1-$M169),0)))</f>
        <v/>
      </c>
      <c r="V169" s="12">
        <f>IF(OR($G169="",$U169=""),"",$G169-$U169)</f>
        <v/>
      </c>
      <c r="W169" s="13">
        <f>IF(AND($A169="",$B169="",$C169="",$E169="",$G169=""),"",IF(OR($C169="",$E169="",$G169=""),"入力が足りません",IF(COUNTIF('集計を見る'!$A$34:$A$43,$C169)=0,"販路が一覧にない",IF($Q169&lt;=0,"赤字",IF(AND($S169&gt;=$B$2,$R169&gt;=$B$3),"仕入れる",IF(OR($S169&gt;=$B$2,$R169&gt;=$B$3),"要検討","見送り"))))))</f>
        <v/>
      </c>
      <c r="X169" s="13">
        <f>IF($A169="","",TEXT($A169,"yyyy/mm"))</f>
        <v/>
      </c>
    </row>
    <row r="170" hidden="1" ht="22" customHeight="1">
      <c r="A170" s="57" t="n"/>
      <c r="B170" s="58" t="n"/>
      <c r="C170" s="59" t="n"/>
      <c r="D170" s="59" t="n"/>
      <c r="E170" s="56" t="n"/>
      <c r="F170" s="56" t="n"/>
      <c r="G170" s="56" t="n"/>
      <c r="H170" s="56" t="n"/>
      <c r="I170" s="56" t="n"/>
      <c r="J170" s="56" t="n"/>
      <c r="K170" s="59" t="n"/>
      <c r="L170" s="58" t="n"/>
      <c r="M170" s="45">
        <f>IF($C170="","",SUMIF('集計を見る'!$A$34:$A$43,$C170,'集計を見る'!$B$34:$B$43))</f>
        <v/>
      </c>
      <c r="N170" s="15">
        <f>IF($E170="","",$E170*IF($F170="",1,$F170)+IF($H170="",0,$H170))</f>
        <v/>
      </c>
      <c r="O170" s="15">
        <f>IF($G170="","",$G170*IF($F170="",1,$F170))</f>
        <v/>
      </c>
      <c r="P170" s="15">
        <f>IF(OR($C170="",$G170=""),"",(ROUND($G170*$M170,0)+SUMIF('集計を見る'!$A$34:$A$43,$C170,'集計を見る'!$C$34:$C$43)+IF($I170="",0,$I170)+IF($J170="",0,$J170))*IF($F170="",1,$F170))</f>
        <v/>
      </c>
      <c r="Q170" s="15">
        <f>IF(OR($N170="",$O170="",$P170=""),"",$O170-$N170-$P170)</f>
        <v/>
      </c>
      <c r="R170" s="15">
        <f>IF($Q170="","",ROUND($Q170/IF($F170="",1,$F170),0))</f>
        <v/>
      </c>
      <c r="S170" s="45">
        <f>IF(OR($Q170="",$O170=""),"",IF($O170=0,"",$Q170/$O170))</f>
        <v/>
      </c>
      <c r="T170" s="45">
        <f>IF(OR($Q170="",$N170=""),"",IF($N170=0,"",$Q170/$N170))</f>
        <v/>
      </c>
      <c r="U170" s="15">
        <f>IF(OR($C170="",$E170="",$G170=""),"",IF($M170&gt;=1,"",ROUND(($N170/IF($F170="",1,$F170)+SUMIF('集計を見る'!$A$34:$A$43,$C170,'集計を見る'!$C$34:$C$43)+IF($I170="",0,$I170)+IF($J170="",0,$J170))/(1-$M170),0)))</f>
        <v/>
      </c>
      <c r="V170" s="15">
        <f>IF(OR($G170="",$U170=""),"",$G170-$U170)</f>
        <v/>
      </c>
      <c r="W170" s="16">
        <f>IF(AND($A170="",$B170="",$C170="",$E170="",$G170=""),"",IF(OR($C170="",$E170="",$G170=""),"入力が足りません",IF(COUNTIF('集計を見る'!$A$34:$A$43,$C170)=0,"販路が一覧にない",IF($Q170&lt;=0,"赤字",IF(AND($S170&gt;=$B$2,$R170&gt;=$B$3),"仕入れる",IF(OR($S170&gt;=$B$2,$R170&gt;=$B$3),"要検討","見送り"))))))</f>
        <v/>
      </c>
      <c r="X170" s="16">
        <f>IF($A170="","",TEXT($A170,"yyyy/mm"))</f>
        <v/>
      </c>
    </row>
    <row r="171" hidden="1" ht="22" customHeight="1">
      <c r="A171" s="57" t="n"/>
      <c r="B171" s="58" t="n"/>
      <c r="C171" s="59" t="n"/>
      <c r="D171" s="59" t="n"/>
      <c r="E171" s="56" t="n"/>
      <c r="F171" s="56" t="n"/>
      <c r="G171" s="56" t="n"/>
      <c r="H171" s="56" t="n"/>
      <c r="I171" s="56" t="n"/>
      <c r="J171" s="56" t="n"/>
      <c r="K171" s="59" t="n"/>
      <c r="L171" s="58" t="n"/>
      <c r="M171" s="44">
        <f>IF($C171="","",SUMIF('集計を見る'!$A$34:$A$43,$C171,'集計を見る'!$B$34:$B$43))</f>
        <v/>
      </c>
      <c r="N171" s="12">
        <f>IF($E171="","",$E171*IF($F171="",1,$F171)+IF($H171="",0,$H171))</f>
        <v/>
      </c>
      <c r="O171" s="12">
        <f>IF($G171="","",$G171*IF($F171="",1,$F171))</f>
        <v/>
      </c>
      <c r="P171" s="12">
        <f>IF(OR($C171="",$G171=""),"",(ROUND($G171*$M171,0)+SUMIF('集計を見る'!$A$34:$A$43,$C171,'集計を見る'!$C$34:$C$43)+IF($I171="",0,$I171)+IF($J171="",0,$J171))*IF($F171="",1,$F171))</f>
        <v/>
      </c>
      <c r="Q171" s="12">
        <f>IF(OR($N171="",$O171="",$P171=""),"",$O171-$N171-$P171)</f>
        <v/>
      </c>
      <c r="R171" s="12">
        <f>IF($Q171="","",ROUND($Q171/IF($F171="",1,$F171),0))</f>
        <v/>
      </c>
      <c r="S171" s="44">
        <f>IF(OR($Q171="",$O171=""),"",IF($O171=0,"",$Q171/$O171))</f>
        <v/>
      </c>
      <c r="T171" s="44">
        <f>IF(OR($Q171="",$N171=""),"",IF($N171=0,"",$Q171/$N171))</f>
        <v/>
      </c>
      <c r="U171" s="12">
        <f>IF(OR($C171="",$E171="",$G171=""),"",IF($M171&gt;=1,"",ROUND(($N171/IF($F171="",1,$F171)+SUMIF('集計を見る'!$A$34:$A$43,$C171,'集計を見る'!$C$34:$C$43)+IF($I171="",0,$I171)+IF($J171="",0,$J171))/(1-$M171),0)))</f>
        <v/>
      </c>
      <c r="V171" s="12">
        <f>IF(OR($G171="",$U171=""),"",$G171-$U171)</f>
        <v/>
      </c>
      <c r="W171" s="13">
        <f>IF(AND($A171="",$B171="",$C171="",$E171="",$G171=""),"",IF(OR($C171="",$E171="",$G171=""),"入力が足りません",IF(COUNTIF('集計を見る'!$A$34:$A$43,$C171)=0,"販路が一覧にない",IF($Q171&lt;=0,"赤字",IF(AND($S171&gt;=$B$2,$R171&gt;=$B$3),"仕入れる",IF(OR($S171&gt;=$B$2,$R171&gt;=$B$3),"要検討","見送り"))))))</f>
        <v/>
      </c>
      <c r="X171" s="13">
        <f>IF($A171="","",TEXT($A171,"yyyy/mm"))</f>
        <v/>
      </c>
    </row>
    <row r="172" hidden="1" ht="22" customHeight="1">
      <c r="A172" s="57" t="n"/>
      <c r="B172" s="58" t="n"/>
      <c r="C172" s="59" t="n"/>
      <c r="D172" s="59" t="n"/>
      <c r="E172" s="56" t="n"/>
      <c r="F172" s="56" t="n"/>
      <c r="G172" s="56" t="n"/>
      <c r="H172" s="56" t="n"/>
      <c r="I172" s="56" t="n"/>
      <c r="J172" s="56" t="n"/>
      <c r="K172" s="59" t="n"/>
      <c r="L172" s="58" t="n"/>
      <c r="M172" s="45">
        <f>IF($C172="","",SUMIF('集計を見る'!$A$34:$A$43,$C172,'集計を見る'!$B$34:$B$43))</f>
        <v/>
      </c>
      <c r="N172" s="15">
        <f>IF($E172="","",$E172*IF($F172="",1,$F172)+IF($H172="",0,$H172))</f>
        <v/>
      </c>
      <c r="O172" s="15">
        <f>IF($G172="","",$G172*IF($F172="",1,$F172))</f>
        <v/>
      </c>
      <c r="P172" s="15">
        <f>IF(OR($C172="",$G172=""),"",(ROUND($G172*$M172,0)+SUMIF('集計を見る'!$A$34:$A$43,$C172,'集計を見る'!$C$34:$C$43)+IF($I172="",0,$I172)+IF($J172="",0,$J172))*IF($F172="",1,$F172))</f>
        <v/>
      </c>
      <c r="Q172" s="15">
        <f>IF(OR($N172="",$O172="",$P172=""),"",$O172-$N172-$P172)</f>
        <v/>
      </c>
      <c r="R172" s="15">
        <f>IF($Q172="","",ROUND($Q172/IF($F172="",1,$F172),0))</f>
        <v/>
      </c>
      <c r="S172" s="45">
        <f>IF(OR($Q172="",$O172=""),"",IF($O172=0,"",$Q172/$O172))</f>
        <v/>
      </c>
      <c r="T172" s="45">
        <f>IF(OR($Q172="",$N172=""),"",IF($N172=0,"",$Q172/$N172))</f>
        <v/>
      </c>
      <c r="U172" s="15">
        <f>IF(OR($C172="",$E172="",$G172=""),"",IF($M172&gt;=1,"",ROUND(($N172/IF($F172="",1,$F172)+SUMIF('集計を見る'!$A$34:$A$43,$C172,'集計を見る'!$C$34:$C$43)+IF($I172="",0,$I172)+IF($J172="",0,$J172))/(1-$M172),0)))</f>
        <v/>
      </c>
      <c r="V172" s="15">
        <f>IF(OR($G172="",$U172=""),"",$G172-$U172)</f>
        <v/>
      </c>
      <c r="W172" s="16">
        <f>IF(AND($A172="",$B172="",$C172="",$E172="",$G172=""),"",IF(OR($C172="",$E172="",$G172=""),"入力が足りません",IF(COUNTIF('集計を見る'!$A$34:$A$43,$C172)=0,"販路が一覧にない",IF($Q172&lt;=0,"赤字",IF(AND($S172&gt;=$B$2,$R172&gt;=$B$3),"仕入れる",IF(OR($S172&gt;=$B$2,$R172&gt;=$B$3),"要検討","見送り"))))))</f>
        <v/>
      </c>
      <c r="X172" s="16">
        <f>IF($A172="","",TEXT($A172,"yyyy/mm"))</f>
        <v/>
      </c>
    </row>
    <row r="173" hidden="1" ht="22" customHeight="1">
      <c r="A173" s="57" t="n"/>
      <c r="B173" s="58" t="n"/>
      <c r="C173" s="59" t="n"/>
      <c r="D173" s="59" t="n"/>
      <c r="E173" s="56" t="n"/>
      <c r="F173" s="56" t="n"/>
      <c r="G173" s="56" t="n"/>
      <c r="H173" s="56" t="n"/>
      <c r="I173" s="56" t="n"/>
      <c r="J173" s="56" t="n"/>
      <c r="K173" s="59" t="n"/>
      <c r="L173" s="58" t="n"/>
      <c r="M173" s="44">
        <f>IF($C173="","",SUMIF('集計を見る'!$A$34:$A$43,$C173,'集計を見る'!$B$34:$B$43))</f>
        <v/>
      </c>
      <c r="N173" s="12">
        <f>IF($E173="","",$E173*IF($F173="",1,$F173)+IF($H173="",0,$H173))</f>
        <v/>
      </c>
      <c r="O173" s="12">
        <f>IF($G173="","",$G173*IF($F173="",1,$F173))</f>
        <v/>
      </c>
      <c r="P173" s="12">
        <f>IF(OR($C173="",$G173=""),"",(ROUND($G173*$M173,0)+SUMIF('集計を見る'!$A$34:$A$43,$C173,'集計を見る'!$C$34:$C$43)+IF($I173="",0,$I173)+IF($J173="",0,$J173))*IF($F173="",1,$F173))</f>
        <v/>
      </c>
      <c r="Q173" s="12">
        <f>IF(OR($N173="",$O173="",$P173=""),"",$O173-$N173-$P173)</f>
        <v/>
      </c>
      <c r="R173" s="12">
        <f>IF($Q173="","",ROUND($Q173/IF($F173="",1,$F173),0))</f>
        <v/>
      </c>
      <c r="S173" s="44">
        <f>IF(OR($Q173="",$O173=""),"",IF($O173=0,"",$Q173/$O173))</f>
        <v/>
      </c>
      <c r="T173" s="44">
        <f>IF(OR($Q173="",$N173=""),"",IF($N173=0,"",$Q173/$N173))</f>
        <v/>
      </c>
      <c r="U173" s="12">
        <f>IF(OR($C173="",$E173="",$G173=""),"",IF($M173&gt;=1,"",ROUND(($N173/IF($F173="",1,$F173)+SUMIF('集計を見る'!$A$34:$A$43,$C173,'集計を見る'!$C$34:$C$43)+IF($I173="",0,$I173)+IF($J173="",0,$J173))/(1-$M173),0)))</f>
        <v/>
      </c>
      <c r="V173" s="12">
        <f>IF(OR($G173="",$U173=""),"",$G173-$U173)</f>
        <v/>
      </c>
      <c r="W173" s="13">
        <f>IF(AND($A173="",$B173="",$C173="",$E173="",$G173=""),"",IF(OR($C173="",$E173="",$G173=""),"入力が足りません",IF(COUNTIF('集計を見る'!$A$34:$A$43,$C173)=0,"販路が一覧にない",IF($Q173&lt;=0,"赤字",IF(AND($S173&gt;=$B$2,$R173&gt;=$B$3),"仕入れる",IF(OR($S173&gt;=$B$2,$R173&gt;=$B$3),"要検討","見送り"))))))</f>
        <v/>
      </c>
      <c r="X173" s="13">
        <f>IF($A173="","",TEXT($A173,"yyyy/mm"))</f>
        <v/>
      </c>
    </row>
    <row r="174" hidden="1" ht="22" customHeight="1">
      <c r="A174" s="57" t="n"/>
      <c r="B174" s="58" t="n"/>
      <c r="C174" s="59" t="n"/>
      <c r="D174" s="59" t="n"/>
      <c r="E174" s="56" t="n"/>
      <c r="F174" s="56" t="n"/>
      <c r="G174" s="56" t="n"/>
      <c r="H174" s="56" t="n"/>
      <c r="I174" s="56" t="n"/>
      <c r="J174" s="56" t="n"/>
      <c r="K174" s="59" t="n"/>
      <c r="L174" s="58" t="n"/>
      <c r="M174" s="45">
        <f>IF($C174="","",SUMIF('集計を見る'!$A$34:$A$43,$C174,'集計を見る'!$B$34:$B$43))</f>
        <v/>
      </c>
      <c r="N174" s="15">
        <f>IF($E174="","",$E174*IF($F174="",1,$F174)+IF($H174="",0,$H174))</f>
        <v/>
      </c>
      <c r="O174" s="15">
        <f>IF($G174="","",$G174*IF($F174="",1,$F174))</f>
        <v/>
      </c>
      <c r="P174" s="15">
        <f>IF(OR($C174="",$G174=""),"",(ROUND($G174*$M174,0)+SUMIF('集計を見る'!$A$34:$A$43,$C174,'集計を見る'!$C$34:$C$43)+IF($I174="",0,$I174)+IF($J174="",0,$J174))*IF($F174="",1,$F174))</f>
        <v/>
      </c>
      <c r="Q174" s="15">
        <f>IF(OR($N174="",$O174="",$P174=""),"",$O174-$N174-$P174)</f>
        <v/>
      </c>
      <c r="R174" s="15">
        <f>IF($Q174="","",ROUND($Q174/IF($F174="",1,$F174),0))</f>
        <v/>
      </c>
      <c r="S174" s="45">
        <f>IF(OR($Q174="",$O174=""),"",IF($O174=0,"",$Q174/$O174))</f>
        <v/>
      </c>
      <c r="T174" s="45">
        <f>IF(OR($Q174="",$N174=""),"",IF($N174=0,"",$Q174/$N174))</f>
        <v/>
      </c>
      <c r="U174" s="15">
        <f>IF(OR($C174="",$E174="",$G174=""),"",IF($M174&gt;=1,"",ROUND(($N174/IF($F174="",1,$F174)+SUMIF('集計を見る'!$A$34:$A$43,$C174,'集計を見る'!$C$34:$C$43)+IF($I174="",0,$I174)+IF($J174="",0,$J174))/(1-$M174),0)))</f>
        <v/>
      </c>
      <c r="V174" s="15">
        <f>IF(OR($G174="",$U174=""),"",$G174-$U174)</f>
        <v/>
      </c>
      <c r="W174" s="16">
        <f>IF(AND($A174="",$B174="",$C174="",$E174="",$G174=""),"",IF(OR($C174="",$E174="",$G174=""),"入力が足りません",IF(COUNTIF('集計を見る'!$A$34:$A$43,$C174)=0,"販路が一覧にない",IF($Q174&lt;=0,"赤字",IF(AND($S174&gt;=$B$2,$R174&gt;=$B$3),"仕入れる",IF(OR($S174&gt;=$B$2,$R174&gt;=$B$3),"要検討","見送り"))))))</f>
        <v/>
      </c>
      <c r="X174" s="16">
        <f>IF($A174="","",TEXT($A174,"yyyy/mm"))</f>
        <v/>
      </c>
    </row>
    <row r="175" hidden="1" ht="22" customHeight="1">
      <c r="A175" s="57" t="n"/>
      <c r="B175" s="58" t="n"/>
      <c r="C175" s="59" t="n"/>
      <c r="D175" s="59" t="n"/>
      <c r="E175" s="56" t="n"/>
      <c r="F175" s="56" t="n"/>
      <c r="G175" s="56" t="n"/>
      <c r="H175" s="56" t="n"/>
      <c r="I175" s="56" t="n"/>
      <c r="J175" s="56" t="n"/>
      <c r="K175" s="59" t="n"/>
      <c r="L175" s="58" t="n"/>
      <c r="M175" s="44">
        <f>IF($C175="","",SUMIF('集計を見る'!$A$34:$A$43,$C175,'集計を見る'!$B$34:$B$43))</f>
        <v/>
      </c>
      <c r="N175" s="12">
        <f>IF($E175="","",$E175*IF($F175="",1,$F175)+IF($H175="",0,$H175))</f>
        <v/>
      </c>
      <c r="O175" s="12">
        <f>IF($G175="","",$G175*IF($F175="",1,$F175))</f>
        <v/>
      </c>
      <c r="P175" s="12">
        <f>IF(OR($C175="",$G175=""),"",(ROUND($G175*$M175,0)+SUMIF('集計を見る'!$A$34:$A$43,$C175,'集計を見る'!$C$34:$C$43)+IF($I175="",0,$I175)+IF($J175="",0,$J175))*IF($F175="",1,$F175))</f>
        <v/>
      </c>
      <c r="Q175" s="12">
        <f>IF(OR($N175="",$O175="",$P175=""),"",$O175-$N175-$P175)</f>
        <v/>
      </c>
      <c r="R175" s="12">
        <f>IF($Q175="","",ROUND($Q175/IF($F175="",1,$F175),0))</f>
        <v/>
      </c>
      <c r="S175" s="44">
        <f>IF(OR($Q175="",$O175=""),"",IF($O175=0,"",$Q175/$O175))</f>
        <v/>
      </c>
      <c r="T175" s="44">
        <f>IF(OR($Q175="",$N175=""),"",IF($N175=0,"",$Q175/$N175))</f>
        <v/>
      </c>
      <c r="U175" s="12">
        <f>IF(OR($C175="",$E175="",$G175=""),"",IF($M175&gt;=1,"",ROUND(($N175/IF($F175="",1,$F175)+SUMIF('集計を見る'!$A$34:$A$43,$C175,'集計を見る'!$C$34:$C$43)+IF($I175="",0,$I175)+IF($J175="",0,$J175))/(1-$M175),0)))</f>
        <v/>
      </c>
      <c r="V175" s="12">
        <f>IF(OR($G175="",$U175=""),"",$G175-$U175)</f>
        <v/>
      </c>
      <c r="W175" s="13">
        <f>IF(AND($A175="",$B175="",$C175="",$E175="",$G175=""),"",IF(OR($C175="",$E175="",$G175=""),"入力が足りません",IF(COUNTIF('集計を見る'!$A$34:$A$43,$C175)=0,"販路が一覧にない",IF($Q175&lt;=0,"赤字",IF(AND($S175&gt;=$B$2,$R175&gt;=$B$3),"仕入れる",IF(OR($S175&gt;=$B$2,$R175&gt;=$B$3),"要検討","見送り"))))))</f>
        <v/>
      </c>
      <c r="X175" s="13">
        <f>IF($A175="","",TEXT($A175,"yyyy/mm"))</f>
        <v/>
      </c>
    </row>
    <row r="176" hidden="1" ht="22" customHeight="1">
      <c r="A176" s="57" t="n"/>
      <c r="B176" s="58" t="n"/>
      <c r="C176" s="59" t="n"/>
      <c r="D176" s="59" t="n"/>
      <c r="E176" s="56" t="n"/>
      <c r="F176" s="56" t="n"/>
      <c r="G176" s="56" t="n"/>
      <c r="H176" s="56" t="n"/>
      <c r="I176" s="56" t="n"/>
      <c r="J176" s="56" t="n"/>
      <c r="K176" s="59" t="n"/>
      <c r="L176" s="58" t="n"/>
      <c r="M176" s="45">
        <f>IF($C176="","",SUMIF('集計を見る'!$A$34:$A$43,$C176,'集計を見る'!$B$34:$B$43))</f>
        <v/>
      </c>
      <c r="N176" s="15">
        <f>IF($E176="","",$E176*IF($F176="",1,$F176)+IF($H176="",0,$H176))</f>
        <v/>
      </c>
      <c r="O176" s="15">
        <f>IF($G176="","",$G176*IF($F176="",1,$F176))</f>
        <v/>
      </c>
      <c r="P176" s="15">
        <f>IF(OR($C176="",$G176=""),"",(ROUND($G176*$M176,0)+SUMIF('集計を見る'!$A$34:$A$43,$C176,'集計を見る'!$C$34:$C$43)+IF($I176="",0,$I176)+IF($J176="",0,$J176))*IF($F176="",1,$F176))</f>
        <v/>
      </c>
      <c r="Q176" s="15">
        <f>IF(OR($N176="",$O176="",$P176=""),"",$O176-$N176-$P176)</f>
        <v/>
      </c>
      <c r="R176" s="15">
        <f>IF($Q176="","",ROUND($Q176/IF($F176="",1,$F176),0))</f>
        <v/>
      </c>
      <c r="S176" s="45">
        <f>IF(OR($Q176="",$O176=""),"",IF($O176=0,"",$Q176/$O176))</f>
        <v/>
      </c>
      <c r="T176" s="45">
        <f>IF(OR($Q176="",$N176=""),"",IF($N176=0,"",$Q176/$N176))</f>
        <v/>
      </c>
      <c r="U176" s="15">
        <f>IF(OR($C176="",$E176="",$G176=""),"",IF($M176&gt;=1,"",ROUND(($N176/IF($F176="",1,$F176)+SUMIF('集計を見る'!$A$34:$A$43,$C176,'集計を見る'!$C$34:$C$43)+IF($I176="",0,$I176)+IF($J176="",0,$J176))/(1-$M176),0)))</f>
        <v/>
      </c>
      <c r="V176" s="15">
        <f>IF(OR($G176="",$U176=""),"",$G176-$U176)</f>
        <v/>
      </c>
      <c r="W176" s="16">
        <f>IF(AND($A176="",$B176="",$C176="",$E176="",$G176=""),"",IF(OR($C176="",$E176="",$G176=""),"入力が足りません",IF(COUNTIF('集計を見る'!$A$34:$A$43,$C176)=0,"販路が一覧にない",IF($Q176&lt;=0,"赤字",IF(AND($S176&gt;=$B$2,$R176&gt;=$B$3),"仕入れる",IF(OR($S176&gt;=$B$2,$R176&gt;=$B$3),"要検討","見送り"))))))</f>
        <v/>
      </c>
      <c r="X176" s="16">
        <f>IF($A176="","",TEXT($A176,"yyyy/mm"))</f>
        <v/>
      </c>
    </row>
    <row r="177" hidden="1" ht="22" customHeight="1">
      <c r="A177" s="57" t="n"/>
      <c r="B177" s="58" t="n"/>
      <c r="C177" s="59" t="n"/>
      <c r="D177" s="59" t="n"/>
      <c r="E177" s="56" t="n"/>
      <c r="F177" s="56" t="n"/>
      <c r="G177" s="56" t="n"/>
      <c r="H177" s="56" t="n"/>
      <c r="I177" s="56" t="n"/>
      <c r="J177" s="56" t="n"/>
      <c r="K177" s="59" t="n"/>
      <c r="L177" s="58" t="n"/>
      <c r="M177" s="44">
        <f>IF($C177="","",SUMIF('集計を見る'!$A$34:$A$43,$C177,'集計を見る'!$B$34:$B$43))</f>
        <v/>
      </c>
      <c r="N177" s="12">
        <f>IF($E177="","",$E177*IF($F177="",1,$F177)+IF($H177="",0,$H177))</f>
        <v/>
      </c>
      <c r="O177" s="12">
        <f>IF($G177="","",$G177*IF($F177="",1,$F177))</f>
        <v/>
      </c>
      <c r="P177" s="12">
        <f>IF(OR($C177="",$G177=""),"",(ROUND($G177*$M177,0)+SUMIF('集計を見る'!$A$34:$A$43,$C177,'集計を見る'!$C$34:$C$43)+IF($I177="",0,$I177)+IF($J177="",0,$J177))*IF($F177="",1,$F177))</f>
        <v/>
      </c>
      <c r="Q177" s="12">
        <f>IF(OR($N177="",$O177="",$P177=""),"",$O177-$N177-$P177)</f>
        <v/>
      </c>
      <c r="R177" s="12">
        <f>IF($Q177="","",ROUND($Q177/IF($F177="",1,$F177),0))</f>
        <v/>
      </c>
      <c r="S177" s="44">
        <f>IF(OR($Q177="",$O177=""),"",IF($O177=0,"",$Q177/$O177))</f>
        <v/>
      </c>
      <c r="T177" s="44">
        <f>IF(OR($Q177="",$N177=""),"",IF($N177=0,"",$Q177/$N177))</f>
        <v/>
      </c>
      <c r="U177" s="12">
        <f>IF(OR($C177="",$E177="",$G177=""),"",IF($M177&gt;=1,"",ROUND(($N177/IF($F177="",1,$F177)+SUMIF('集計を見る'!$A$34:$A$43,$C177,'集計を見る'!$C$34:$C$43)+IF($I177="",0,$I177)+IF($J177="",0,$J177))/(1-$M177),0)))</f>
        <v/>
      </c>
      <c r="V177" s="12">
        <f>IF(OR($G177="",$U177=""),"",$G177-$U177)</f>
        <v/>
      </c>
      <c r="W177" s="13">
        <f>IF(AND($A177="",$B177="",$C177="",$E177="",$G177=""),"",IF(OR($C177="",$E177="",$G177=""),"入力が足りません",IF(COUNTIF('集計を見る'!$A$34:$A$43,$C177)=0,"販路が一覧にない",IF($Q177&lt;=0,"赤字",IF(AND($S177&gt;=$B$2,$R177&gt;=$B$3),"仕入れる",IF(OR($S177&gt;=$B$2,$R177&gt;=$B$3),"要検討","見送り"))))))</f>
        <v/>
      </c>
      <c r="X177" s="13">
        <f>IF($A177="","",TEXT($A177,"yyyy/mm"))</f>
        <v/>
      </c>
    </row>
    <row r="178" hidden="1" ht="22" customHeight="1">
      <c r="A178" s="57" t="n"/>
      <c r="B178" s="58" t="n"/>
      <c r="C178" s="59" t="n"/>
      <c r="D178" s="59" t="n"/>
      <c r="E178" s="56" t="n"/>
      <c r="F178" s="56" t="n"/>
      <c r="G178" s="56" t="n"/>
      <c r="H178" s="56" t="n"/>
      <c r="I178" s="56" t="n"/>
      <c r="J178" s="56" t="n"/>
      <c r="K178" s="59" t="n"/>
      <c r="L178" s="58" t="n"/>
      <c r="M178" s="45">
        <f>IF($C178="","",SUMIF('集計を見る'!$A$34:$A$43,$C178,'集計を見る'!$B$34:$B$43))</f>
        <v/>
      </c>
      <c r="N178" s="15">
        <f>IF($E178="","",$E178*IF($F178="",1,$F178)+IF($H178="",0,$H178))</f>
        <v/>
      </c>
      <c r="O178" s="15">
        <f>IF($G178="","",$G178*IF($F178="",1,$F178))</f>
        <v/>
      </c>
      <c r="P178" s="15">
        <f>IF(OR($C178="",$G178=""),"",(ROUND($G178*$M178,0)+SUMIF('集計を見る'!$A$34:$A$43,$C178,'集計を見る'!$C$34:$C$43)+IF($I178="",0,$I178)+IF($J178="",0,$J178))*IF($F178="",1,$F178))</f>
        <v/>
      </c>
      <c r="Q178" s="15">
        <f>IF(OR($N178="",$O178="",$P178=""),"",$O178-$N178-$P178)</f>
        <v/>
      </c>
      <c r="R178" s="15">
        <f>IF($Q178="","",ROUND($Q178/IF($F178="",1,$F178),0))</f>
        <v/>
      </c>
      <c r="S178" s="45">
        <f>IF(OR($Q178="",$O178=""),"",IF($O178=0,"",$Q178/$O178))</f>
        <v/>
      </c>
      <c r="T178" s="45">
        <f>IF(OR($Q178="",$N178=""),"",IF($N178=0,"",$Q178/$N178))</f>
        <v/>
      </c>
      <c r="U178" s="15">
        <f>IF(OR($C178="",$E178="",$G178=""),"",IF($M178&gt;=1,"",ROUND(($N178/IF($F178="",1,$F178)+SUMIF('集計を見る'!$A$34:$A$43,$C178,'集計を見る'!$C$34:$C$43)+IF($I178="",0,$I178)+IF($J178="",0,$J178))/(1-$M178),0)))</f>
        <v/>
      </c>
      <c r="V178" s="15">
        <f>IF(OR($G178="",$U178=""),"",$G178-$U178)</f>
        <v/>
      </c>
      <c r="W178" s="16">
        <f>IF(AND($A178="",$B178="",$C178="",$E178="",$G178=""),"",IF(OR($C178="",$E178="",$G178=""),"入力が足りません",IF(COUNTIF('集計を見る'!$A$34:$A$43,$C178)=0,"販路が一覧にない",IF($Q178&lt;=0,"赤字",IF(AND($S178&gt;=$B$2,$R178&gt;=$B$3),"仕入れる",IF(OR($S178&gt;=$B$2,$R178&gt;=$B$3),"要検討","見送り"))))))</f>
        <v/>
      </c>
      <c r="X178" s="16">
        <f>IF($A178="","",TEXT($A178,"yyyy/mm"))</f>
        <v/>
      </c>
    </row>
    <row r="179" hidden="1" ht="22" customHeight="1">
      <c r="A179" s="57" t="n"/>
      <c r="B179" s="58" t="n"/>
      <c r="C179" s="59" t="n"/>
      <c r="D179" s="59" t="n"/>
      <c r="E179" s="56" t="n"/>
      <c r="F179" s="56" t="n"/>
      <c r="G179" s="56" t="n"/>
      <c r="H179" s="56" t="n"/>
      <c r="I179" s="56" t="n"/>
      <c r="J179" s="56" t="n"/>
      <c r="K179" s="59" t="n"/>
      <c r="L179" s="58" t="n"/>
      <c r="M179" s="44">
        <f>IF($C179="","",SUMIF('集計を見る'!$A$34:$A$43,$C179,'集計を見る'!$B$34:$B$43))</f>
        <v/>
      </c>
      <c r="N179" s="12">
        <f>IF($E179="","",$E179*IF($F179="",1,$F179)+IF($H179="",0,$H179))</f>
        <v/>
      </c>
      <c r="O179" s="12">
        <f>IF($G179="","",$G179*IF($F179="",1,$F179))</f>
        <v/>
      </c>
      <c r="P179" s="12">
        <f>IF(OR($C179="",$G179=""),"",(ROUND($G179*$M179,0)+SUMIF('集計を見る'!$A$34:$A$43,$C179,'集計を見る'!$C$34:$C$43)+IF($I179="",0,$I179)+IF($J179="",0,$J179))*IF($F179="",1,$F179))</f>
        <v/>
      </c>
      <c r="Q179" s="12">
        <f>IF(OR($N179="",$O179="",$P179=""),"",$O179-$N179-$P179)</f>
        <v/>
      </c>
      <c r="R179" s="12">
        <f>IF($Q179="","",ROUND($Q179/IF($F179="",1,$F179),0))</f>
        <v/>
      </c>
      <c r="S179" s="44">
        <f>IF(OR($Q179="",$O179=""),"",IF($O179=0,"",$Q179/$O179))</f>
        <v/>
      </c>
      <c r="T179" s="44">
        <f>IF(OR($Q179="",$N179=""),"",IF($N179=0,"",$Q179/$N179))</f>
        <v/>
      </c>
      <c r="U179" s="12">
        <f>IF(OR($C179="",$E179="",$G179=""),"",IF($M179&gt;=1,"",ROUND(($N179/IF($F179="",1,$F179)+SUMIF('集計を見る'!$A$34:$A$43,$C179,'集計を見る'!$C$34:$C$43)+IF($I179="",0,$I179)+IF($J179="",0,$J179))/(1-$M179),0)))</f>
        <v/>
      </c>
      <c r="V179" s="12">
        <f>IF(OR($G179="",$U179=""),"",$G179-$U179)</f>
        <v/>
      </c>
      <c r="W179" s="13">
        <f>IF(AND($A179="",$B179="",$C179="",$E179="",$G179=""),"",IF(OR($C179="",$E179="",$G179=""),"入力が足りません",IF(COUNTIF('集計を見る'!$A$34:$A$43,$C179)=0,"販路が一覧にない",IF($Q179&lt;=0,"赤字",IF(AND($S179&gt;=$B$2,$R179&gt;=$B$3),"仕入れる",IF(OR($S179&gt;=$B$2,$R179&gt;=$B$3),"要検討","見送り"))))))</f>
        <v/>
      </c>
      <c r="X179" s="13">
        <f>IF($A179="","",TEXT($A179,"yyyy/mm"))</f>
        <v/>
      </c>
    </row>
    <row r="180" hidden="1" ht="22" customHeight="1">
      <c r="A180" s="57" t="n"/>
      <c r="B180" s="58" t="n"/>
      <c r="C180" s="59" t="n"/>
      <c r="D180" s="59" t="n"/>
      <c r="E180" s="56" t="n"/>
      <c r="F180" s="56" t="n"/>
      <c r="G180" s="56" t="n"/>
      <c r="H180" s="56" t="n"/>
      <c r="I180" s="56" t="n"/>
      <c r="J180" s="56" t="n"/>
      <c r="K180" s="59" t="n"/>
      <c r="L180" s="58" t="n"/>
      <c r="M180" s="45">
        <f>IF($C180="","",SUMIF('集計を見る'!$A$34:$A$43,$C180,'集計を見る'!$B$34:$B$43))</f>
        <v/>
      </c>
      <c r="N180" s="15">
        <f>IF($E180="","",$E180*IF($F180="",1,$F180)+IF($H180="",0,$H180))</f>
        <v/>
      </c>
      <c r="O180" s="15">
        <f>IF($G180="","",$G180*IF($F180="",1,$F180))</f>
        <v/>
      </c>
      <c r="P180" s="15">
        <f>IF(OR($C180="",$G180=""),"",(ROUND($G180*$M180,0)+SUMIF('集計を見る'!$A$34:$A$43,$C180,'集計を見る'!$C$34:$C$43)+IF($I180="",0,$I180)+IF($J180="",0,$J180))*IF($F180="",1,$F180))</f>
        <v/>
      </c>
      <c r="Q180" s="15">
        <f>IF(OR($N180="",$O180="",$P180=""),"",$O180-$N180-$P180)</f>
        <v/>
      </c>
      <c r="R180" s="15">
        <f>IF($Q180="","",ROUND($Q180/IF($F180="",1,$F180),0))</f>
        <v/>
      </c>
      <c r="S180" s="45">
        <f>IF(OR($Q180="",$O180=""),"",IF($O180=0,"",$Q180/$O180))</f>
        <v/>
      </c>
      <c r="T180" s="45">
        <f>IF(OR($Q180="",$N180=""),"",IF($N180=0,"",$Q180/$N180))</f>
        <v/>
      </c>
      <c r="U180" s="15">
        <f>IF(OR($C180="",$E180="",$G180=""),"",IF($M180&gt;=1,"",ROUND(($N180/IF($F180="",1,$F180)+SUMIF('集計を見る'!$A$34:$A$43,$C180,'集計を見る'!$C$34:$C$43)+IF($I180="",0,$I180)+IF($J180="",0,$J180))/(1-$M180),0)))</f>
        <v/>
      </c>
      <c r="V180" s="15">
        <f>IF(OR($G180="",$U180=""),"",$G180-$U180)</f>
        <v/>
      </c>
      <c r="W180" s="16">
        <f>IF(AND($A180="",$B180="",$C180="",$E180="",$G180=""),"",IF(OR($C180="",$E180="",$G180=""),"入力が足りません",IF(COUNTIF('集計を見る'!$A$34:$A$43,$C180)=0,"販路が一覧にない",IF($Q180&lt;=0,"赤字",IF(AND($S180&gt;=$B$2,$R180&gt;=$B$3),"仕入れる",IF(OR($S180&gt;=$B$2,$R180&gt;=$B$3),"要検討","見送り"))))))</f>
        <v/>
      </c>
      <c r="X180" s="16">
        <f>IF($A180="","",TEXT($A180,"yyyy/mm"))</f>
        <v/>
      </c>
    </row>
    <row r="181" hidden="1" ht="22" customHeight="1">
      <c r="A181" s="57" t="n"/>
      <c r="B181" s="58" t="n"/>
      <c r="C181" s="59" t="n"/>
      <c r="D181" s="59" t="n"/>
      <c r="E181" s="56" t="n"/>
      <c r="F181" s="56" t="n"/>
      <c r="G181" s="56" t="n"/>
      <c r="H181" s="56" t="n"/>
      <c r="I181" s="56" t="n"/>
      <c r="J181" s="56" t="n"/>
      <c r="K181" s="59" t="n"/>
      <c r="L181" s="58" t="n"/>
      <c r="M181" s="44">
        <f>IF($C181="","",SUMIF('集計を見る'!$A$34:$A$43,$C181,'集計を見る'!$B$34:$B$43))</f>
        <v/>
      </c>
      <c r="N181" s="12">
        <f>IF($E181="","",$E181*IF($F181="",1,$F181)+IF($H181="",0,$H181))</f>
        <v/>
      </c>
      <c r="O181" s="12">
        <f>IF($G181="","",$G181*IF($F181="",1,$F181))</f>
        <v/>
      </c>
      <c r="P181" s="12">
        <f>IF(OR($C181="",$G181=""),"",(ROUND($G181*$M181,0)+SUMIF('集計を見る'!$A$34:$A$43,$C181,'集計を見る'!$C$34:$C$43)+IF($I181="",0,$I181)+IF($J181="",0,$J181))*IF($F181="",1,$F181))</f>
        <v/>
      </c>
      <c r="Q181" s="12">
        <f>IF(OR($N181="",$O181="",$P181=""),"",$O181-$N181-$P181)</f>
        <v/>
      </c>
      <c r="R181" s="12">
        <f>IF($Q181="","",ROUND($Q181/IF($F181="",1,$F181),0))</f>
        <v/>
      </c>
      <c r="S181" s="44">
        <f>IF(OR($Q181="",$O181=""),"",IF($O181=0,"",$Q181/$O181))</f>
        <v/>
      </c>
      <c r="T181" s="44">
        <f>IF(OR($Q181="",$N181=""),"",IF($N181=0,"",$Q181/$N181))</f>
        <v/>
      </c>
      <c r="U181" s="12">
        <f>IF(OR($C181="",$E181="",$G181=""),"",IF($M181&gt;=1,"",ROUND(($N181/IF($F181="",1,$F181)+SUMIF('集計を見る'!$A$34:$A$43,$C181,'集計を見る'!$C$34:$C$43)+IF($I181="",0,$I181)+IF($J181="",0,$J181))/(1-$M181),0)))</f>
        <v/>
      </c>
      <c r="V181" s="12">
        <f>IF(OR($G181="",$U181=""),"",$G181-$U181)</f>
        <v/>
      </c>
      <c r="W181" s="13">
        <f>IF(AND($A181="",$B181="",$C181="",$E181="",$G181=""),"",IF(OR($C181="",$E181="",$G181=""),"入力が足りません",IF(COUNTIF('集計を見る'!$A$34:$A$43,$C181)=0,"販路が一覧にない",IF($Q181&lt;=0,"赤字",IF(AND($S181&gt;=$B$2,$R181&gt;=$B$3),"仕入れる",IF(OR($S181&gt;=$B$2,$R181&gt;=$B$3),"要検討","見送り"))))))</f>
        <v/>
      </c>
      <c r="X181" s="13">
        <f>IF($A181="","",TEXT($A181,"yyyy/mm"))</f>
        <v/>
      </c>
    </row>
    <row r="182" hidden="1" ht="22" customHeight="1">
      <c r="A182" s="57" t="n"/>
      <c r="B182" s="58" t="n"/>
      <c r="C182" s="59" t="n"/>
      <c r="D182" s="59" t="n"/>
      <c r="E182" s="56" t="n"/>
      <c r="F182" s="56" t="n"/>
      <c r="G182" s="56" t="n"/>
      <c r="H182" s="56" t="n"/>
      <c r="I182" s="56" t="n"/>
      <c r="J182" s="56" t="n"/>
      <c r="K182" s="59" t="n"/>
      <c r="L182" s="58" t="n"/>
      <c r="M182" s="45">
        <f>IF($C182="","",SUMIF('集計を見る'!$A$34:$A$43,$C182,'集計を見る'!$B$34:$B$43))</f>
        <v/>
      </c>
      <c r="N182" s="15">
        <f>IF($E182="","",$E182*IF($F182="",1,$F182)+IF($H182="",0,$H182))</f>
        <v/>
      </c>
      <c r="O182" s="15">
        <f>IF($G182="","",$G182*IF($F182="",1,$F182))</f>
        <v/>
      </c>
      <c r="P182" s="15">
        <f>IF(OR($C182="",$G182=""),"",(ROUND($G182*$M182,0)+SUMIF('集計を見る'!$A$34:$A$43,$C182,'集計を見る'!$C$34:$C$43)+IF($I182="",0,$I182)+IF($J182="",0,$J182))*IF($F182="",1,$F182))</f>
        <v/>
      </c>
      <c r="Q182" s="15">
        <f>IF(OR($N182="",$O182="",$P182=""),"",$O182-$N182-$P182)</f>
        <v/>
      </c>
      <c r="R182" s="15">
        <f>IF($Q182="","",ROUND($Q182/IF($F182="",1,$F182),0))</f>
        <v/>
      </c>
      <c r="S182" s="45">
        <f>IF(OR($Q182="",$O182=""),"",IF($O182=0,"",$Q182/$O182))</f>
        <v/>
      </c>
      <c r="T182" s="45">
        <f>IF(OR($Q182="",$N182=""),"",IF($N182=0,"",$Q182/$N182))</f>
        <v/>
      </c>
      <c r="U182" s="15">
        <f>IF(OR($C182="",$E182="",$G182=""),"",IF($M182&gt;=1,"",ROUND(($N182/IF($F182="",1,$F182)+SUMIF('集計を見る'!$A$34:$A$43,$C182,'集計を見る'!$C$34:$C$43)+IF($I182="",0,$I182)+IF($J182="",0,$J182))/(1-$M182),0)))</f>
        <v/>
      </c>
      <c r="V182" s="15">
        <f>IF(OR($G182="",$U182=""),"",$G182-$U182)</f>
        <v/>
      </c>
      <c r="W182" s="16">
        <f>IF(AND($A182="",$B182="",$C182="",$E182="",$G182=""),"",IF(OR($C182="",$E182="",$G182=""),"入力が足りません",IF(COUNTIF('集計を見る'!$A$34:$A$43,$C182)=0,"販路が一覧にない",IF($Q182&lt;=0,"赤字",IF(AND($S182&gt;=$B$2,$R182&gt;=$B$3),"仕入れる",IF(OR($S182&gt;=$B$2,$R182&gt;=$B$3),"要検討","見送り"))))))</f>
        <v/>
      </c>
      <c r="X182" s="16">
        <f>IF($A182="","",TEXT($A182,"yyyy/mm"))</f>
        <v/>
      </c>
    </row>
    <row r="183" hidden="1" ht="22" customHeight="1">
      <c r="A183" s="57" t="n"/>
      <c r="B183" s="58" t="n"/>
      <c r="C183" s="59" t="n"/>
      <c r="D183" s="59" t="n"/>
      <c r="E183" s="56" t="n"/>
      <c r="F183" s="56" t="n"/>
      <c r="G183" s="56" t="n"/>
      <c r="H183" s="56" t="n"/>
      <c r="I183" s="56" t="n"/>
      <c r="J183" s="56" t="n"/>
      <c r="K183" s="59" t="n"/>
      <c r="L183" s="58" t="n"/>
      <c r="M183" s="44">
        <f>IF($C183="","",SUMIF('集計を見る'!$A$34:$A$43,$C183,'集計を見る'!$B$34:$B$43))</f>
        <v/>
      </c>
      <c r="N183" s="12">
        <f>IF($E183="","",$E183*IF($F183="",1,$F183)+IF($H183="",0,$H183))</f>
        <v/>
      </c>
      <c r="O183" s="12">
        <f>IF($G183="","",$G183*IF($F183="",1,$F183))</f>
        <v/>
      </c>
      <c r="P183" s="12">
        <f>IF(OR($C183="",$G183=""),"",(ROUND($G183*$M183,0)+SUMIF('集計を見る'!$A$34:$A$43,$C183,'集計を見る'!$C$34:$C$43)+IF($I183="",0,$I183)+IF($J183="",0,$J183))*IF($F183="",1,$F183))</f>
        <v/>
      </c>
      <c r="Q183" s="12">
        <f>IF(OR($N183="",$O183="",$P183=""),"",$O183-$N183-$P183)</f>
        <v/>
      </c>
      <c r="R183" s="12">
        <f>IF($Q183="","",ROUND($Q183/IF($F183="",1,$F183),0))</f>
        <v/>
      </c>
      <c r="S183" s="44">
        <f>IF(OR($Q183="",$O183=""),"",IF($O183=0,"",$Q183/$O183))</f>
        <v/>
      </c>
      <c r="T183" s="44">
        <f>IF(OR($Q183="",$N183=""),"",IF($N183=0,"",$Q183/$N183))</f>
        <v/>
      </c>
      <c r="U183" s="12">
        <f>IF(OR($C183="",$E183="",$G183=""),"",IF($M183&gt;=1,"",ROUND(($N183/IF($F183="",1,$F183)+SUMIF('集計を見る'!$A$34:$A$43,$C183,'集計を見る'!$C$34:$C$43)+IF($I183="",0,$I183)+IF($J183="",0,$J183))/(1-$M183),0)))</f>
        <v/>
      </c>
      <c r="V183" s="12">
        <f>IF(OR($G183="",$U183=""),"",$G183-$U183)</f>
        <v/>
      </c>
      <c r="W183" s="13">
        <f>IF(AND($A183="",$B183="",$C183="",$E183="",$G183=""),"",IF(OR($C183="",$E183="",$G183=""),"入力が足りません",IF(COUNTIF('集計を見る'!$A$34:$A$43,$C183)=0,"販路が一覧にない",IF($Q183&lt;=0,"赤字",IF(AND($S183&gt;=$B$2,$R183&gt;=$B$3),"仕入れる",IF(OR($S183&gt;=$B$2,$R183&gt;=$B$3),"要検討","見送り"))))))</f>
        <v/>
      </c>
      <c r="X183" s="13">
        <f>IF($A183="","",TEXT($A183,"yyyy/mm"))</f>
        <v/>
      </c>
    </row>
    <row r="184" hidden="1" ht="22" customHeight="1">
      <c r="A184" s="57" t="n"/>
      <c r="B184" s="58" t="n"/>
      <c r="C184" s="59" t="n"/>
      <c r="D184" s="59" t="n"/>
      <c r="E184" s="56" t="n"/>
      <c r="F184" s="56" t="n"/>
      <c r="G184" s="56" t="n"/>
      <c r="H184" s="56" t="n"/>
      <c r="I184" s="56" t="n"/>
      <c r="J184" s="56" t="n"/>
      <c r="K184" s="59" t="n"/>
      <c r="L184" s="58" t="n"/>
      <c r="M184" s="45">
        <f>IF($C184="","",SUMIF('集計を見る'!$A$34:$A$43,$C184,'集計を見る'!$B$34:$B$43))</f>
        <v/>
      </c>
      <c r="N184" s="15">
        <f>IF($E184="","",$E184*IF($F184="",1,$F184)+IF($H184="",0,$H184))</f>
        <v/>
      </c>
      <c r="O184" s="15">
        <f>IF($G184="","",$G184*IF($F184="",1,$F184))</f>
        <v/>
      </c>
      <c r="P184" s="15">
        <f>IF(OR($C184="",$G184=""),"",(ROUND($G184*$M184,0)+SUMIF('集計を見る'!$A$34:$A$43,$C184,'集計を見る'!$C$34:$C$43)+IF($I184="",0,$I184)+IF($J184="",0,$J184))*IF($F184="",1,$F184))</f>
        <v/>
      </c>
      <c r="Q184" s="15">
        <f>IF(OR($N184="",$O184="",$P184=""),"",$O184-$N184-$P184)</f>
        <v/>
      </c>
      <c r="R184" s="15">
        <f>IF($Q184="","",ROUND($Q184/IF($F184="",1,$F184),0))</f>
        <v/>
      </c>
      <c r="S184" s="45">
        <f>IF(OR($Q184="",$O184=""),"",IF($O184=0,"",$Q184/$O184))</f>
        <v/>
      </c>
      <c r="T184" s="45">
        <f>IF(OR($Q184="",$N184=""),"",IF($N184=0,"",$Q184/$N184))</f>
        <v/>
      </c>
      <c r="U184" s="15">
        <f>IF(OR($C184="",$E184="",$G184=""),"",IF($M184&gt;=1,"",ROUND(($N184/IF($F184="",1,$F184)+SUMIF('集計を見る'!$A$34:$A$43,$C184,'集計を見る'!$C$34:$C$43)+IF($I184="",0,$I184)+IF($J184="",0,$J184))/(1-$M184),0)))</f>
        <v/>
      </c>
      <c r="V184" s="15">
        <f>IF(OR($G184="",$U184=""),"",$G184-$U184)</f>
        <v/>
      </c>
      <c r="W184" s="16">
        <f>IF(AND($A184="",$B184="",$C184="",$E184="",$G184=""),"",IF(OR($C184="",$E184="",$G184=""),"入力が足りません",IF(COUNTIF('集計を見る'!$A$34:$A$43,$C184)=0,"販路が一覧にない",IF($Q184&lt;=0,"赤字",IF(AND($S184&gt;=$B$2,$R184&gt;=$B$3),"仕入れる",IF(OR($S184&gt;=$B$2,$R184&gt;=$B$3),"要検討","見送り"))))))</f>
        <v/>
      </c>
      <c r="X184" s="16">
        <f>IF($A184="","",TEXT($A184,"yyyy/mm"))</f>
        <v/>
      </c>
    </row>
    <row r="185" hidden="1" ht="22" customHeight="1">
      <c r="A185" s="57" t="n"/>
      <c r="B185" s="58" t="n"/>
      <c r="C185" s="59" t="n"/>
      <c r="D185" s="59" t="n"/>
      <c r="E185" s="56" t="n"/>
      <c r="F185" s="56" t="n"/>
      <c r="G185" s="56" t="n"/>
      <c r="H185" s="56" t="n"/>
      <c r="I185" s="56" t="n"/>
      <c r="J185" s="56" t="n"/>
      <c r="K185" s="59" t="n"/>
      <c r="L185" s="58" t="n"/>
      <c r="M185" s="44">
        <f>IF($C185="","",SUMIF('集計を見る'!$A$34:$A$43,$C185,'集計を見る'!$B$34:$B$43))</f>
        <v/>
      </c>
      <c r="N185" s="12">
        <f>IF($E185="","",$E185*IF($F185="",1,$F185)+IF($H185="",0,$H185))</f>
        <v/>
      </c>
      <c r="O185" s="12">
        <f>IF($G185="","",$G185*IF($F185="",1,$F185))</f>
        <v/>
      </c>
      <c r="P185" s="12">
        <f>IF(OR($C185="",$G185=""),"",(ROUND($G185*$M185,0)+SUMIF('集計を見る'!$A$34:$A$43,$C185,'集計を見る'!$C$34:$C$43)+IF($I185="",0,$I185)+IF($J185="",0,$J185))*IF($F185="",1,$F185))</f>
        <v/>
      </c>
      <c r="Q185" s="12">
        <f>IF(OR($N185="",$O185="",$P185=""),"",$O185-$N185-$P185)</f>
        <v/>
      </c>
      <c r="R185" s="12">
        <f>IF($Q185="","",ROUND($Q185/IF($F185="",1,$F185),0))</f>
        <v/>
      </c>
      <c r="S185" s="44">
        <f>IF(OR($Q185="",$O185=""),"",IF($O185=0,"",$Q185/$O185))</f>
        <v/>
      </c>
      <c r="T185" s="44">
        <f>IF(OR($Q185="",$N185=""),"",IF($N185=0,"",$Q185/$N185))</f>
        <v/>
      </c>
      <c r="U185" s="12">
        <f>IF(OR($C185="",$E185="",$G185=""),"",IF($M185&gt;=1,"",ROUND(($N185/IF($F185="",1,$F185)+SUMIF('集計を見る'!$A$34:$A$43,$C185,'集計を見る'!$C$34:$C$43)+IF($I185="",0,$I185)+IF($J185="",0,$J185))/(1-$M185),0)))</f>
        <v/>
      </c>
      <c r="V185" s="12">
        <f>IF(OR($G185="",$U185=""),"",$G185-$U185)</f>
        <v/>
      </c>
      <c r="W185" s="13">
        <f>IF(AND($A185="",$B185="",$C185="",$E185="",$G185=""),"",IF(OR($C185="",$E185="",$G185=""),"入力が足りません",IF(COUNTIF('集計を見る'!$A$34:$A$43,$C185)=0,"販路が一覧にない",IF($Q185&lt;=0,"赤字",IF(AND($S185&gt;=$B$2,$R185&gt;=$B$3),"仕入れる",IF(OR($S185&gt;=$B$2,$R185&gt;=$B$3),"要検討","見送り"))))))</f>
        <v/>
      </c>
      <c r="X185" s="13">
        <f>IF($A185="","",TEXT($A185,"yyyy/mm"))</f>
        <v/>
      </c>
    </row>
    <row r="186" hidden="1" ht="22" customHeight="1">
      <c r="A186" s="57" t="n"/>
      <c r="B186" s="58" t="n"/>
      <c r="C186" s="59" t="n"/>
      <c r="D186" s="59" t="n"/>
      <c r="E186" s="56" t="n"/>
      <c r="F186" s="56" t="n"/>
      <c r="G186" s="56" t="n"/>
      <c r="H186" s="56" t="n"/>
      <c r="I186" s="56" t="n"/>
      <c r="J186" s="56" t="n"/>
      <c r="K186" s="59" t="n"/>
      <c r="L186" s="58" t="n"/>
      <c r="M186" s="45">
        <f>IF($C186="","",SUMIF('集計を見る'!$A$34:$A$43,$C186,'集計を見る'!$B$34:$B$43))</f>
        <v/>
      </c>
      <c r="N186" s="15">
        <f>IF($E186="","",$E186*IF($F186="",1,$F186)+IF($H186="",0,$H186))</f>
        <v/>
      </c>
      <c r="O186" s="15">
        <f>IF($G186="","",$G186*IF($F186="",1,$F186))</f>
        <v/>
      </c>
      <c r="P186" s="15">
        <f>IF(OR($C186="",$G186=""),"",(ROUND($G186*$M186,0)+SUMIF('集計を見る'!$A$34:$A$43,$C186,'集計を見る'!$C$34:$C$43)+IF($I186="",0,$I186)+IF($J186="",0,$J186))*IF($F186="",1,$F186))</f>
        <v/>
      </c>
      <c r="Q186" s="15">
        <f>IF(OR($N186="",$O186="",$P186=""),"",$O186-$N186-$P186)</f>
        <v/>
      </c>
      <c r="R186" s="15">
        <f>IF($Q186="","",ROUND($Q186/IF($F186="",1,$F186),0))</f>
        <v/>
      </c>
      <c r="S186" s="45">
        <f>IF(OR($Q186="",$O186=""),"",IF($O186=0,"",$Q186/$O186))</f>
        <v/>
      </c>
      <c r="T186" s="45">
        <f>IF(OR($Q186="",$N186=""),"",IF($N186=0,"",$Q186/$N186))</f>
        <v/>
      </c>
      <c r="U186" s="15">
        <f>IF(OR($C186="",$E186="",$G186=""),"",IF($M186&gt;=1,"",ROUND(($N186/IF($F186="",1,$F186)+SUMIF('集計を見る'!$A$34:$A$43,$C186,'集計を見る'!$C$34:$C$43)+IF($I186="",0,$I186)+IF($J186="",0,$J186))/(1-$M186),0)))</f>
        <v/>
      </c>
      <c r="V186" s="15">
        <f>IF(OR($G186="",$U186=""),"",$G186-$U186)</f>
        <v/>
      </c>
      <c r="W186" s="16">
        <f>IF(AND($A186="",$B186="",$C186="",$E186="",$G186=""),"",IF(OR($C186="",$E186="",$G186=""),"入力が足りません",IF(COUNTIF('集計を見る'!$A$34:$A$43,$C186)=0,"販路が一覧にない",IF($Q186&lt;=0,"赤字",IF(AND($S186&gt;=$B$2,$R186&gt;=$B$3),"仕入れる",IF(OR($S186&gt;=$B$2,$R186&gt;=$B$3),"要検討","見送り"))))))</f>
        <v/>
      </c>
      <c r="X186" s="16">
        <f>IF($A186="","",TEXT($A186,"yyyy/mm"))</f>
        <v/>
      </c>
    </row>
    <row r="187" hidden="1" ht="22" customHeight="1">
      <c r="A187" s="57" t="n"/>
      <c r="B187" s="58" t="n"/>
      <c r="C187" s="59" t="n"/>
      <c r="D187" s="59" t="n"/>
      <c r="E187" s="56" t="n"/>
      <c r="F187" s="56" t="n"/>
      <c r="G187" s="56" t="n"/>
      <c r="H187" s="56" t="n"/>
      <c r="I187" s="56" t="n"/>
      <c r="J187" s="56" t="n"/>
      <c r="K187" s="59" t="n"/>
      <c r="L187" s="58" t="n"/>
      <c r="M187" s="44">
        <f>IF($C187="","",SUMIF('集計を見る'!$A$34:$A$43,$C187,'集計を見る'!$B$34:$B$43))</f>
        <v/>
      </c>
      <c r="N187" s="12">
        <f>IF($E187="","",$E187*IF($F187="",1,$F187)+IF($H187="",0,$H187))</f>
        <v/>
      </c>
      <c r="O187" s="12">
        <f>IF($G187="","",$G187*IF($F187="",1,$F187))</f>
        <v/>
      </c>
      <c r="P187" s="12">
        <f>IF(OR($C187="",$G187=""),"",(ROUND($G187*$M187,0)+SUMIF('集計を見る'!$A$34:$A$43,$C187,'集計を見る'!$C$34:$C$43)+IF($I187="",0,$I187)+IF($J187="",0,$J187))*IF($F187="",1,$F187))</f>
        <v/>
      </c>
      <c r="Q187" s="12">
        <f>IF(OR($N187="",$O187="",$P187=""),"",$O187-$N187-$P187)</f>
        <v/>
      </c>
      <c r="R187" s="12">
        <f>IF($Q187="","",ROUND($Q187/IF($F187="",1,$F187),0))</f>
        <v/>
      </c>
      <c r="S187" s="44">
        <f>IF(OR($Q187="",$O187=""),"",IF($O187=0,"",$Q187/$O187))</f>
        <v/>
      </c>
      <c r="T187" s="44">
        <f>IF(OR($Q187="",$N187=""),"",IF($N187=0,"",$Q187/$N187))</f>
        <v/>
      </c>
      <c r="U187" s="12">
        <f>IF(OR($C187="",$E187="",$G187=""),"",IF($M187&gt;=1,"",ROUND(($N187/IF($F187="",1,$F187)+SUMIF('集計を見る'!$A$34:$A$43,$C187,'集計を見る'!$C$34:$C$43)+IF($I187="",0,$I187)+IF($J187="",0,$J187))/(1-$M187),0)))</f>
        <v/>
      </c>
      <c r="V187" s="12">
        <f>IF(OR($G187="",$U187=""),"",$G187-$U187)</f>
        <v/>
      </c>
      <c r="W187" s="13">
        <f>IF(AND($A187="",$B187="",$C187="",$E187="",$G187=""),"",IF(OR($C187="",$E187="",$G187=""),"入力が足りません",IF(COUNTIF('集計を見る'!$A$34:$A$43,$C187)=0,"販路が一覧にない",IF($Q187&lt;=0,"赤字",IF(AND($S187&gt;=$B$2,$R187&gt;=$B$3),"仕入れる",IF(OR($S187&gt;=$B$2,$R187&gt;=$B$3),"要検討","見送り"))))))</f>
        <v/>
      </c>
      <c r="X187" s="13">
        <f>IF($A187="","",TEXT($A187,"yyyy/mm"))</f>
        <v/>
      </c>
    </row>
    <row r="188" hidden="1" ht="22" customHeight="1">
      <c r="A188" s="57" t="n"/>
      <c r="B188" s="58" t="n"/>
      <c r="C188" s="59" t="n"/>
      <c r="D188" s="59" t="n"/>
      <c r="E188" s="56" t="n"/>
      <c r="F188" s="56" t="n"/>
      <c r="G188" s="56" t="n"/>
      <c r="H188" s="56" t="n"/>
      <c r="I188" s="56" t="n"/>
      <c r="J188" s="56" t="n"/>
      <c r="K188" s="59" t="n"/>
      <c r="L188" s="58" t="n"/>
      <c r="M188" s="45">
        <f>IF($C188="","",SUMIF('集計を見る'!$A$34:$A$43,$C188,'集計を見る'!$B$34:$B$43))</f>
        <v/>
      </c>
      <c r="N188" s="15">
        <f>IF($E188="","",$E188*IF($F188="",1,$F188)+IF($H188="",0,$H188))</f>
        <v/>
      </c>
      <c r="O188" s="15">
        <f>IF($G188="","",$G188*IF($F188="",1,$F188))</f>
        <v/>
      </c>
      <c r="P188" s="15">
        <f>IF(OR($C188="",$G188=""),"",(ROUND($G188*$M188,0)+SUMIF('集計を見る'!$A$34:$A$43,$C188,'集計を見る'!$C$34:$C$43)+IF($I188="",0,$I188)+IF($J188="",0,$J188))*IF($F188="",1,$F188))</f>
        <v/>
      </c>
      <c r="Q188" s="15">
        <f>IF(OR($N188="",$O188="",$P188=""),"",$O188-$N188-$P188)</f>
        <v/>
      </c>
      <c r="R188" s="15">
        <f>IF($Q188="","",ROUND($Q188/IF($F188="",1,$F188),0))</f>
        <v/>
      </c>
      <c r="S188" s="45">
        <f>IF(OR($Q188="",$O188=""),"",IF($O188=0,"",$Q188/$O188))</f>
        <v/>
      </c>
      <c r="T188" s="45">
        <f>IF(OR($Q188="",$N188=""),"",IF($N188=0,"",$Q188/$N188))</f>
        <v/>
      </c>
      <c r="U188" s="15">
        <f>IF(OR($C188="",$E188="",$G188=""),"",IF($M188&gt;=1,"",ROUND(($N188/IF($F188="",1,$F188)+SUMIF('集計を見る'!$A$34:$A$43,$C188,'集計を見る'!$C$34:$C$43)+IF($I188="",0,$I188)+IF($J188="",0,$J188))/(1-$M188),0)))</f>
        <v/>
      </c>
      <c r="V188" s="15">
        <f>IF(OR($G188="",$U188=""),"",$G188-$U188)</f>
        <v/>
      </c>
      <c r="W188" s="16">
        <f>IF(AND($A188="",$B188="",$C188="",$E188="",$G188=""),"",IF(OR($C188="",$E188="",$G188=""),"入力が足りません",IF(COUNTIF('集計を見る'!$A$34:$A$43,$C188)=0,"販路が一覧にない",IF($Q188&lt;=0,"赤字",IF(AND($S188&gt;=$B$2,$R188&gt;=$B$3),"仕入れる",IF(OR($S188&gt;=$B$2,$R188&gt;=$B$3),"要検討","見送り"))))))</f>
        <v/>
      </c>
      <c r="X188" s="16">
        <f>IF($A188="","",TEXT($A188,"yyyy/mm"))</f>
        <v/>
      </c>
    </row>
    <row r="189" hidden="1" ht="22" customHeight="1">
      <c r="A189" s="57" t="n"/>
      <c r="B189" s="58" t="n"/>
      <c r="C189" s="59" t="n"/>
      <c r="D189" s="59" t="n"/>
      <c r="E189" s="56" t="n"/>
      <c r="F189" s="56" t="n"/>
      <c r="G189" s="56" t="n"/>
      <c r="H189" s="56" t="n"/>
      <c r="I189" s="56" t="n"/>
      <c r="J189" s="56" t="n"/>
      <c r="K189" s="59" t="n"/>
      <c r="L189" s="58" t="n"/>
      <c r="M189" s="44">
        <f>IF($C189="","",SUMIF('集計を見る'!$A$34:$A$43,$C189,'集計を見る'!$B$34:$B$43))</f>
        <v/>
      </c>
      <c r="N189" s="12">
        <f>IF($E189="","",$E189*IF($F189="",1,$F189)+IF($H189="",0,$H189))</f>
        <v/>
      </c>
      <c r="O189" s="12">
        <f>IF($G189="","",$G189*IF($F189="",1,$F189))</f>
        <v/>
      </c>
      <c r="P189" s="12">
        <f>IF(OR($C189="",$G189=""),"",(ROUND($G189*$M189,0)+SUMIF('集計を見る'!$A$34:$A$43,$C189,'集計を見る'!$C$34:$C$43)+IF($I189="",0,$I189)+IF($J189="",0,$J189))*IF($F189="",1,$F189))</f>
        <v/>
      </c>
      <c r="Q189" s="12">
        <f>IF(OR($N189="",$O189="",$P189=""),"",$O189-$N189-$P189)</f>
        <v/>
      </c>
      <c r="R189" s="12">
        <f>IF($Q189="","",ROUND($Q189/IF($F189="",1,$F189),0))</f>
        <v/>
      </c>
      <c r="S189" s="44">
        <f>IF(OR($Q189="",$O189=""),"",IF($O189=0,"",$Q189/$O189))</f>
        <v/>
      </c>
      <c r="T189" s="44">
        <f>IF(OR($Q189="",$N189=""),"",IF($N189=0,"",$Q189/$N189))</f>
        <v/>
      </c>
      <c r="U189" s="12">
        <f>IF(OR($C189="",$E189="",$G189=""),"",IF($M189&gt;=1,"",ROUND(($N189/IF($F189="",1,$F189)+SUMIF('集計を見る'!$A$34:$A$43,$C189,'集計を見る'!$C$34:$C$43)+IF($I189="",0,$I189)+IF($J189="",0,$J189))/(1-$M189),0)))</f>
        <v/>
      </c>
      <c r="V189" s="12">
        <f>IF(OR($G189="",$U189=""),"",$G189-$U189)</f>
        <v/>
      </c>
      <c r="W189" s="13">
        <f>IF(AND($A189="",$B189="",$C189="",$E189="",$G189=""),"",IF(OR($C189="",$E189="",$G189=""),"入力が足りません",IF(COUNTIF('集計を見る'!$A$34:$A$43,$C189)=0,"販路が一覧にない",IF($Q189&lt;=0,"赤字",IF(AND($S189&gt;=$B$2,$R189&gt;=$B$3),"仕入れる",IF(OR($S189&gt;=$B$2,$R189&gt;=$B$3),"要検討","見送り"))))))</f>
        <v/>
      </c>
      <c r="X189" s="13">
        <f>IF($A189="","",TEXT($A189,"yyyy/mm"))</f>
        <v/>
      </c>
    </row>
    <row r="190" hidden="1" ht="22" customHeight="1">
      <c r="A190" s="57" t="n"/>
      <c r="B190" s="58" t="n"/>
      <c r="C190" s="59" t="n"/>
      <c r="D190" s="59" t="n"/>
      <c r="E190" s="56" t="n"/>
      <c r="F190" s="56" t="n"/>
      <c r="G190" s="56" t="n"/>
      <c r="H190" s="56" t="n"/>
      <c r="I190" s="56" t="n"/>
      <c r="J190" s="56" t="n"/>
      <c r="K190" s="59" t="n"/>
      <c r="L190" s="58" t="n"/>
      <c r="M190" s="45">
        <f>IF($C190="","",SUMIF('集計を見る'!$A$34:$A$43,$C190,'集計を見る'!$B$34:$B$43))</f>
        <v/>
      </c>
      <c r="N190" s="15">
        <f>IF($E190="","",$E190*IF($F190="",1,$F190)+IF($H190="",0,$H190))</f>
        <v/>
      </c>
      <c r="O190" s="15">
        <f>IF($G190="","",$G190*IF($F190="",1,$F190))</f>
        <v/>
      </c>
      <c r="P190" s="15">
        <f>IF(OR($C190="",$G190=""),"",(ROUND($G190*$M190,0)+SUMIF('集計を見る'!$A$34:$A$43,$C190,'集計を見る'!$C$34:$C$43)+IF($I190="",0,$I190)+IF($J190="",0,$J190))*IF($F190="",1,$F190))</f>
        <v/>
      </c>
      <c r="Q190" s="15">
        <f>IF(OR($N190="",$O190="",$P190=""),"",$O190-$N190-$P190)</f>
        <v/>
      </c>
      <c r="R190" s="15">
        <f>IF($Q190="","",ROUND($Q190/IF($F190="",1,$F190),0))</f>
        <v/>
      </c>
      <c r="S190" s="45">
        <f>IF(OR($Q190="",$O190=""),"",IF($O190=0,"",$Q190/$O190))</f>
        <v/>
      </c>
      <c r="T190" s="45">
        <f>IF(OR($Q190="",$N190=""),"",IF($N190=0,"",$Q190/$N190))</f>
        <v/>
      </c>
      <c r="U190" s="15">
        <f>IF(OR($C190="",$E190="",$G190=""),"",IF($M190&gt;=1,"",ROUND(($N190/IF($F190="",1,$F190)+SUMIF('集計を見る'!$A$34:$A$43,$C190,'集計を見る'!$C$34:$C$43)+IF($I190="",0,$I190)+IF($J190="",0,$J190))/(1-$M190),0)))</f>
        <v/>
      </c>
      <c r="V190" s="15">
        <f>IF(OR($G190="",$U190=""),"",$G190-$U190)</f>
        <v/>
      </c>
      <c r="W190" s="16">
        <f>IF(AND($A190="",$B190="",$C190="",$E190="",$G190=""),"",IF(OR($C190="",$E190="",$G190=""),"入力が足りません",IF(COUNTIF('集計を見る'!$A$34:$A$43,$C190)=0,"販路が一覧にない",IF($Q190&lt;=0,"赤字",IF(AND($S190&gt;=$B$2,$R190&gt;=$B$3),"仕入れる",IF(OR($S190&gt;=$B$2,$R190&gt;=$B$3),"要検討","見送り"))))))</f>
        <v/>
      </c>
      <c r="X190" s="16">
        <f>IF($A190="","",TEXT($A190,"yyyy/mm"))</f>
        <v/>
      </c>
    </row>
    <row r="191" hidden="1" ht="22" customHeight="1">
      <c r="A191" s="57" t="n"/>
      <c r="B191" s="58" t="n"/>
      <c r="C191" s="59" t="n"/>
      <c r="D191" s="59" t="n"/>
      <c r="E191" s="56" t="n"/>
      <c r="F191" s="56" t="n"/>
      <c r="G191" s="56" t="n"/>
      <c r="H191" s="56" t="n"/>
      <c r="I191" s="56" t="n"/>
      <c r="J191" s="56" t="n"/>
      <c r="K191" s="59" t="n"/>
      <c r="L191" s="58" t="n"/>
      <c r="M191" s="44">
        <f>IF($C191="","",SUMIF('集計を見る'!$A$34:$A$43,$C191,'集計を見る'!$B$34:$B$43))</f>
        <v/>
      </c>
      <c r="N191" s="12">
        <f>IF($E191="","",$E191*IF($F191="",1,$F191)+IF($H191="",0,$H191))</f>
        <v/>
      </c>
      <c r="O191" s="12">
        <f>IF($G191="","",$G191*IF($F191="",1,$F191))</f>
        <v/>
      </c>
      <c r="P191" s="12">
        <f>IF(OR($C191="",$G191=""),"",(ROUND($G191*$M191,0)+SUMIF('集計を見る'!$A$34:$A$43,$C191,'集計を見る'!$C$34:$C$43)+IF($I191="",0,$I191)+IF($J191="",0,$J191))*IF($F191="",1,$F191))</f>
        <v/>
      </c>
      <c r="Q191" s="12">
        <f>IF(OR($N191="",$O191="",$P191=""),"",$O191-$N191-$P191)</f>
        <v/>
      </c>
      <c r="R191" s="12">
        <f>IF($Q191="","",ROUND($Q191/IF($F191="",1,$F191),0))</f>
        <v/>
      </c>
      <c r="S191" s="44">
        <f>IF(OR($Q191="",$O191=""),"",IF($O191=0,"",$Q191/$O191))</f>
        <v/>
      </c>
      <c r="T191" s="44">
        <f>IF(OR($Q191="",$N191=""),"",IF($N191=0,"",$Q191/$N191))</f>
        <v/>
      </c>
      <c r="U191" s="12">
        <f>IF(OR($C191="",$E191="",$G191=""),"",IF($M191&gt;=1,"",ROUND(($N191/IF($F191="",1,$F191)+SUMIF('集計を見る'!$A$34:$A$43,$C191,'集計を見る'!$C$34:$C$43)+IF($I191="",0,$I191)+IF($J191="",0,$J191))/(1-$M191),0)))</f>
        <v/>
      </c>
      <c r="V191" s="12">
        <f>IF(OR($G191="",$U191=""),"",$G191-$U191)</f>
        <v/>
      </c>
      <c r="W191" s="13">
        <f>IF(AND($A191="",$B191="",$C191="",$E191="",$G191=""),"",IF(OR($C191="",$E191="",$G191=""),"入力が足りません",IF(COUNTIF('集計を見る'!$A$34:$A$43,$C191)=0,"販路が一覧にない",IF($Q191&lt;=0,"赤字",IF(AND($S191&gt;=$B$2,$R191&gt;=$B$3),"仕入れる",IF(OR($S191&gt;=$B$2,$R191&gt;=$B$3),"要検討","見送り"))))))</f>
        <v/>
      </c>
      <c r="X191" s="13">
        <f>IF($A191="","",TEXT($A191,"yyyy/mm"))</f>
        <v/>
      </c>
    </row>
    <row r="192" hidden="1" ht="22" customHeight="1">
      <c r="A192" s="57" t="n"/>
      <c r="B192" s="58" t="n"/>
      <c r="C192" s="59" t="n"/>
      <c r="D192" s="59" t="n"/>
      <c r="E192" s="56" t="n"/>
      <c r="F192" s="56" t="n"/>
      <c r="G192" s="56" t="n"/>
      <c r="H192" s="56" t="n"/>
      <c r="I192" s="56" t="n"/>
      <c r="J192" s="56" t="n"/>
      <c r="K192" s="59" t="n"/>
      <c r="L192" s="58" t="n"/>
      <c r="M192" s="45">
        <f>IF($C192="","",SUMIF('集計を見る'!$A$34:$A$43,$C192,'集計を見る'!$B$34:$B$43))</f>
        <v/>
      </c>
      <c r="N192" s="15">
        <f>IF($E192="","",$E192*IF($F192="",1,$F192)+IF($H192="",0,$H192))</f>
        <v/>
      </c>
      <c r="O192" s="15">
        <f>IF($G192="","",$G192*IF($F192="",1,$F192))</f>
        <v/>
      </c>
      <c r="P192" s="15">
        <f>IF(OR($C192="",$G192=""),"",(ROUND($G192*$M192,0)+SUMIF('集計を見る'!$A$34:$A$43,$C192,'集計を見る'!$C$34:$C$43)+IF($I192="",0,$I192)+IF($J192="",0,$J192))*IF($F192="",1,$F192))</f>
        <v/>
      </c>
      <c r="Q192" s="15">
        <f>IF(OR($N192="",$O192="",$P192=""),"",$O192-$N192-$P192)</f>
        <v/>
      </c>
      <c r="R192" s="15">
        <f>IF($Q192="","",ROUND($Q192/IF($F192="",1,$F192),0))</f>
        <v/>
      </c>
      <c r="S192" s="45">
        <f>IF(OR($Q192="",$O192=""),"",IF($O192=0,"",$Q192/$O192))</f>
        <v/>
      </c>
      <c r="T192" s="45">
        <f>IF(OR($Q192="",$N192=""),"",IF($N192=0,"",$Q192/$N192))</f>
        <v/>
      </c>
      <c r="U192" s="15">
        <f>IF(OR($C192="",$E192="",$G192=""),"",IF($M192&gt;=1,"",ROUND(($N192/IF($F192="",1,$F192)+SUMIF('集計を見る'!$A$34:$A$43,$C192,'集計を見る'!$C$34:$C$43)+IF($I192="",0,$I192)+IF($J192="",0,$J192))/(1-$M192),0)))</f>
        <v/>
      </c>
      <c r="V192" s="15">
        <f>IF(OR($G192="",$U192=""),"",$G192-$U192)</f>
        <v/>
      </c>
      <c r="W192" s="16">
        <f>IF(AND($A192="",$B192="",$C192="",$E192="",$G192=""),"",IF(OR($C192="",$E192="",$G192=""),"入力が足りません",IF(COUNTIF('集計を見る'!$A$34:$A$43,$C192)=0,"販路が一覧にない",IF($Q192&lt;=0,"赤字",IF(AND($S192&gt;=$B$2,$R192&gt;=$B$3),"仕入れる",IF(OR($S192&gt;=$B$2,$R192&gt;=$B$3),"要検討","見送り"))))))</f>
        <v/>
      </c>
      <c r="X192" s="16">
        <f>IF($A192="","",TEXT($A192,"yyyy/mm"))</f>
        <v/>
      </c>
    </row>
    <row r="193" hidden="1" ht="22" customHeight="1">
      <c r="A193" s="57" t="n"/>
      <c r="B193" s="58" t="n"/>
      <c r="C193" s="59" t="n"/>
      <c r="D193" s="59" t="n"/>
      <c r="E193" s="56" t="n"/>
      <c r="F193" s="56" t="n"/>
      <c r="G193" s="56" t="n"/>
      <c r="H193" s="56" t="n"/>
      <c r="I193" s="56" t="n"/>
      <c r="J193" s="56" t="n"/>
      <c r="K193" s="59" t="n"/>
      <c r="L193" s="58" t="n"/>
      <c r="M193" s="44">
        <f>IF($C193="","",SUMIF('集計を見る'!$A$34:$A$43,$C193,'集計を見る'!$B$34:$B$43))</f>
        <v/>
      </c>
      <c r="N193" s="12">
        <f>IF($E193="","",$E193*IF($F193="",1,$F193)+IF($H193="",0,$H193))</f>
        <v/>
      </c>
      <c r="O193" s="12">
        <f>IF($G193="","",$G193*IF($F193="",1,$F193))</f>
        <v/>
      </c>
      <c r="P193" s="12">
        <f>IF(OR($C193="",$G193=""),"",(ROUND($G193*$M193,0)+SUMIF('集計を見る'!$A$34:$A$43,$C193,'集計を見る'!$C$34:$C$43)+IF($I193="",0,$I193)+IF($J193="",0,$J193))*IF($F193="",1,$F193))</f>
        <v/>
      </c>
      <c r="Q193" s="12">
        <f>IF(OR($N193="",$O193="",$P193=""),"",$O193-$N193-$P193)</f>
        <v/>
      </c>
      <c r="R193" s="12">
        <f>IF($Q193="","",ROUND($Q193/IF($F193="",1,$F193),0))</f>
        <v/>
      </c>
      <c r="S193" s="44">
        <f>IF(OR($Q193="",$O193=""),"",IF($O193=0,"",$Q193/$O193))</f>
        <v/>
      </c>
      <c r="T193" s="44">
        <f>IF(OR($Q193="",$N193=""),"",IF($N193=0,"",$Q193/$N193))</f>
        <v/>
      </c>
      <c r="U193" s="12">
        <f>IF(OR($C193="",$E193="",$G193=""),"",IF($M193&gt;=1,"",ROUND(($N193/IF($F193="",1,$F193)+SUMIF('集計を見る'!$A$34:$A$43,$C193,'集計を見る'!$C$34:$C$43)+IF($I193="",0,$I193)+IF($J193="",0,$J193))/(1-$M193),0)))</f>
        <v/>
      </c>
      <c r="V193" s="12">
        <f>IF(OR($G193="",$U193=""),"",$G193-$U193)</f>
        <v/>
      </c>
      <c r="W193" s="13">
        <f>IF(AND($A193="",$B193="",$C193="",$E193="",$G193=""),"",IF(OR($C193="",$E193="",$G193=""),"入力が足りません",IF(COUNTIF('集計を見る'!$A$34:$A$43,$C193)=0,"販路が一覧にない",IF($Q193&lt;=0,"赤字",IF(AND($S193&gt;=$B$2,$R193&gt;=$B$3),"仕入れる",IF(OR($S193&gt;=$B$2,$R193&gt;=$B$3),"要検討","見送り"))))))</f>
        <v/>
      </c>
      <c r="X193" s="13">
        <f>IF($A193="","",TEXT($A193,"yyyy/mm"))</f>
        <v/>
      </c>
    </row>
    <row r="194" hidden="1" ht="22" customHeight="1">
      <c r="A194" s="57" t="n"/>
      <c r="B194" s="58" t="n"/>
      <c r="C194" s="59" t="n"/>
      <c r="D194" s="59" t="n"/>
      <c r="E194" s="56" t="n"/>
      <c r="F194" s="56" t="n"/>
      <c r="G194" s="56" t="n"/>
      <c r="H194" s="56" t="n"/>
      <c r="I194" s="56" t="n"/>
      <c r="J194" s="56" t="n"/>
      <c r="K194" s="59" t="n"/>
      <c r="L194" s="58" t="n"/>
      <c r="M194" s="45">
        <f>IF($C194="","",SUMIF('集計を見る'!$A$34:$A$43,$C194,'集計を見る'!$B$34:$B$43))</f>
        <v/>
      </c>
      <c r="N194" s="15">
        <f>IF($E194="","",$E194*IF($F194="",1,$F194)+IF($H194="",0,$H194))</f>
        <v/>
      </c>
      <c r="O194" s="15">
        <f>IF($G194="","",$G194*IF($F194="",1,$F194))</f>
        <v/>
      </c>
      <c r="P194" s="15">
        <f>IF(OR($C194="",$G194=""),"",(ROUND($G194*$M194,0)+SUMIF('集計を見る'!$A$34:$A$43,$C194,'集計を見る'!$C$34:$C$43)+IF($I194="",0,$I194)+IF($J194="",0,$J194))*IF($F194="",1,$F194))</f>
        <v/>
      </c>
      <c r="Q194" s="15">
        <f>IF(OR($N194="",$O194="",$P194=""),"",$O194-$N194-$P194)</f>
        <v/>
      </c>
      <c r="R194" s="15">
        <f>IF($Q194="","",ROUND($Q194/IF($F194="",1,$F194),0))</f>
        <v/>
      </c>
      <c r="S194" s="45">
        <f>IF(OR($Q194="",$O194=""),"",IF($O194=0,"",$Q194/$O194))</f>
        <v/>
      </c>
      <c r="T194" s="45">
        <f>IF(OR($Q194="",$N194=""),"",IF($N194=0,"",$Q194/$N194))</f>
        <v/>
      </c>
      <c r="U194" s="15">
        <f>IF(OR($C194="",$E194="",$G194=""),"",IF($M194&gt;=1,"",ROUND(($N194/IF($F194="",1,$F194)+SUMIF('集計を見る'!$A$34:$A$43,$C194,'集計を見る'!$C$34:$C$43)+IF($I194="",0,$I194)+IF($J194="",0,$J194))/(1-$M194),0)))</f>
        <v/>
      </c>
      <c r="V194" s="15">
        <f>IF(OR($G194="",$U194=""),"",$G194-$U194)</f>
        <v/>
      </c>
      <c r="W194" s="16">
        <f>IF(AND($A194="",$B194="",$C194="",$E194="",$G194=""),"",IF(OR($C194="",$E194="",$G194=""),"入力が足りません",IF(COUNTIF('集計を見る'!$A$34:$A$43,$C194)=0,"販路が一覧にない",IF($Q194&lt;=0,"赤字",IF(AND($S194&gt;=$B$2,$R194&gt;=$B$3),"仕入れる",IF(OR($S194&gt;=$B$2,$R194&gt;=$B$3),"要検討","見送り"))))))</f>
        <v/>
      </c>
      <c r="X194" s="16">
        <f>IF($A194="","",TEXT($A194,"yyyy/mm"))</f>
        <v/>
      </c>
    </row>
    <row r="195" hidden="1" ht="22" customHeight="1">
      <c r="A195" s="57" t="n"/>
      <c r="B195" s="58" t="n"/>
      <c r="C195" s="59" t="n"/>
      <c r="D195" s="59" t="n"/>
      <c r="E195" s="56" t="n"/>
      <c r="F195" s="56" t="n"/>
      <c r="G195" s="56" t="n"/>
      <c r="H195" s="56" t="n"/>
      <c r="I195" s="56" t="n"/>
      <c r="J195" s="56" t="n"/>
      <c r="K195" s="59" t="n"/>
      <c r="L195" s="58" t="n"/>
      <c r="M195" s="44">
        <f>IF($C195="","",SUMIF('集計を見る'!$A$34:$A$43,$C195,'集計を見る'!$B$34:$B$43))</f>
        <v/>
      </c>
      <c r="N195" s="12">
        <f>IF($E195="","",$E195*IF($F195="",1,$F195)+IF($H195="",0,$H195))</f>
        <v/>
      </c>
      <c r="O195" s="12">
        <f>IF($G195="","",$G195*IF($F195="",1,$F195))</f>
        <v/>
      </c>
      <c r="P195" s="12">
        <f>IF(OR($C195="",$G195=""),"",(ROUND($G195*$M195,0)+SUMIF('集計を見る'!$A$34:$A$43,$C195,'集計を見る'!$C$34:$C$43)+IF($I195="",0,$I195)+IF($J195="",0,$J195))*IF($F195="",1,$F195))</f>
        <v/>
      </c>
      <c r="Q195" s="12">
        <f>IF(OR($N195="",$O195="",$P195=""),"",$O195-$N195-$P195)</f>
        <v/>
      </c>
      <c r="R195" s="12">
        <f>IF($Q195="","",ROUND($Q195/IF($F195="",1,$F195),0))</f>
        <v/>
      </c>
      <c r="S195" s="44">
        <f>IF(OR($Q195="",$O195=""),"",IF($O195=0,"",$Q195/$O195))</f>
        <v/>
      </c>
      <c r="T195" s="44">
        <f>IF(OR($Q195="",$N195=""),"",IF($N195=0,"",$Q195/$N195))</f>
        <v/>
      </c>
      <c r="U195" s="12">
        <f>IF(OR($C195="",$E195="",$G195=""),"",IF($M195&gt;=1,"",ROUND(($N195/IF($F195="",1,$F195)+SUMIF('集計を見る'!$A$34:$A$43,$C195,'集計を見る'!$C$34:$C$43)+IF($I195="",0,$I195)+IF($J195="",0,$J195))/(1-$M195),0)))</f>
        <v/>
      </c>
      <c r="V195" s="12">
        <f>IF(OR($G195="",$U195=""),"",$G195-$U195)</f>
        <v/>
      </c>
      <c r="W195" s="13">
        <f>IF(AND($A195="",$B195="",$C195="",$E195="",$G195=""),"",IF(OR($C195="",$E195="",$G195=""),"入力が足りません",IF(COUNTIF('集計を見る'!$A$34:$A$43,$C195)=0,"販路が一覧にない",IF($Q195&lt;=0,"赤字",IF(AND($S195&gt;=$B$2,$R195&gt;=$B$3),"仕入れる",IF(OR($S195&gt;=$B$2,$R195&gt;=$B$3),"要検討","見送り"))))))</f>
        <v/>
      </c>
      <c r="X195" s="13">
        <f>IF($A195="","",TEXT($A195,"yyyy/mm"))</f>
        <v/>
      </c>
    </row>
    <row r="196" hidden="1" ht="22" customHeight="1">
      <c r="A196" s="57" t="n"/>
      <c r="B196" s="58" t="n"/>
      <c r="C196" s="59" t="n"/>
      <c r="D196" s="59" t="n"/>
      <c r="E196" s="56" t="n"/>
      <c r="F196" s="56" t="n"/>
      <c r="G196" s="56" t="n"/>
      <c r="H196" s="56" t="n"/>
      <c r="I196" s="56" t="n"/>
      <c r="J196" s="56" t="n"/>
      <c r="K196" s="59" t="n"/>
      <c r="L196" s="58" t="n"/>
      <c r="M196" s="45">
        <f>IF($C196="","",SUMIF('集計を見る'!$A$34:$A$43,$C196,'集計を見る'!$B$34:$B$43))</f>
        <v/>
      </c>
      <c r="N196" s="15">
        <f>IF($E196="","",$E196*IF($F196="",1,$F196)+IF($H196="",0,$H196))</f>
        <v/>
      </c>
      <c r="O196" s="15">
        <f>IF($G196="","",$G196*IF($F196="",1,$F196))</f>
        <v/>
      </c>
      <c r="P196" s="15">
        <f>IF(OR($C196="",$G196=""),"",(ROUND($G196*$M196,0)+SUMIF('集計を見る'!$A$34:$A$43,$C196,'集計を見る'!$C$34:$C$43)+IF($I196="",0,$I196)+IF($J196="",0,$J196))*IF($F196="",1,$F196))</f>
        <v/>
      </c>
      <c r="Q196" s="15">
        <f>IF(OR($N196="",$O196="",$P196=""),"",$O196-$N196-$P196)</f>
        <v/>
      </c>
      <c r="R196" s="15">
        <f>IF($Q196="","",ROUND($Q196/IF($F196="",1,$F196),0))</f>
        <v/>
      </c>
      <c r="S196" s="45">
        <f>IF(OR($Q196="",$O196=""),"",IF($O196=0,"",$Q196/$O196))</f>
        <v/>
      </c>
      <c r="T196" s="45">
        <f>IF(OR($Q196="",$N196=""),"",IF($N196=0,"",$Q196/$N196))</f>
        <v/>
      </c>
      <c r="U196" s="15">
        <f>IF(OR($C196="",$E196="",$G196=""),"",IF($M196&gt;=1,"",ROUND(($N196/IF($F196="",1,$F196)+SUMIF('集計を見る'!$A$34:$A$43,$C196,'集計を見る'!$C$34:$C$43)+IF($I196="",0,$I196)+IF($J196="",0,$J196))/(1-$M196),0)))</f>
        <v/>
      </c>
      <c r="V196" s="15">
        <f>IF(OR($G196="",$U196=""),"",$G196-$U196)</f>
        <v/>
      </c>
      <c r="W196" s="16">
        <f>IF(AND($A196="",$B196="",$C196="",$E196="",$G196=""),"",IF(OR($C196="",$E196="",$G196=""),"入力が足りません",IF(COUNTIF('集計を見る'!$A$34:$A$43,$C196)=0,"販路が一覧にない",IF($Q196&lt;=0,"赤字",IF(AND($S196&gt;=$B$2,$R196&gt;=$B$3),"仕入れる",IF(OR($S196&gt;=$B$2,$R196&gt;=$B$3),"要検討","見送り"))))))</f>
        <v/>
      </c>
      <c r="X196" s="16">
        <f>IF($A196="","",TEXT($A196,"yyyy/mm"))</f>
        <v/>
      </c>
    </row>
    <row r="197" hidden="1" ht="22" customHeight="1">
      <c r="A197" s="57" t="n"/>
      <c r="B197" s="58" t="n"/>
      <c r="C197" s="59" t="n"/>
      <c r="D197" s="59" t="n"/>
      <c r="E197" s="56" t="n"/>
      <c r="F197" s="56" t="n"/>
      <c r="G197" s="56" t="n"/>
      <c r="H197" s="56" t="n"/>
      <c r="I197" s="56" t="n"/>
      <c r="J197" s="56" t="n"/>
      <c r="K197" s="59" t="n"/>
      <c r="L197" s="58" t="n"/>
      <c r="M197" s="44">
        <f>IF($C197="","",SUMIF('集計を見る'!$A$34:$A$43,$C197,'集計を見る'!$B$34:$B$43))</f>
        <v/>
      </c>
      <c r="N197" s="12">
        <f>IF($E197="","",$E197*IF($F197="",1,$F197)+IF($H197="",0,$H197))</f>
        <v/>
      </c>
      <c r="O197" s="12">
        <f>IF($G197="","",$G197*IF($F197="",1,$F197))</f>
        <v/>
      </c>
      <c r="P197" s="12">
        <f>IF(OR($C197="",$G197=""),"",(ROUND($G197*$M197,0)+SUMIF('集計を見る'!$A$34:$A$43,$C197,'集計を見る'!$C$34:$C$43)+IF($I197="",0,$I197)+IF($J197="",0,$J197))*IF($F197="",1,$F197))</f>
        <v/>
      </c>
      <c r="Q197" s="12">
        <f>IF(OR($N197="",$O197="",$P197=""),"",$O197-$N197-$P197)</f>
        <v/>
      </c>
      <c r="R197" s="12">
        <f>IF($Q197="","",ROUND($Q197/IF($F197="",1,$F197),0))</f>
        <v/>
      </c>
      <c r="S197" s="44">
        <f>IF(OR($Q197="",$O197=""),"",IF($O197=0,"",$Q197/$O197))</f>
        <v/>
      </c>
      <c r="T197" s="44">
        <f>IF(OR($Q197="",$N197=""),"",IF($N197=0,"",$Q197/$N197))</f>
        <v/>
      </c>
      <c r="U197" s="12">
        <f>IF(OR($C197="",$E197="",$G197=""),"",IF($M197&gt;=1,"",ROUND(($N197/IF($F197="",1,$F197)+SUMIF('集計を見る'!$A$34:$A$43,$C197,'集計を見る'!$C$34:$C$43)+IF($I197="",0,$I197)+IF($J197="",0,$J197))/(1-$M197),0)))</f>
        <v/>
      </c>
      <c r="V197" s="12">
        <f>IF(OR($G197="",$U197=""),"",$G197-$U197)</f>
        <v/>
      </c>
      <c r="W197" s="13">
        <f>IF(AND($A197="",$B197="",$C197="",$E197="",$G197=""),"",IF(OR($C197="",$E197="",$G197=""),"入力が足りません",IF(COUNTIF('集計を見る'!$A$34:$A$43,$C197)=0,"販路が一覧にない",IF($Q197&lt;=0,"赤字",IF(AND($S197&gt;=$B$2,$R197&gt;=$B$3),"仕入れる",IF(OR($S197&gt;=$B$2,$R197&gt;=$B$3),"要検討","見送り"))))))</f>
        <v/>
      </c>
      <c r="X197" s="13">
        <f>IF($A197="","",TEXT($A197,"yyyy/mm"))</f>
        <v/>
      </c>
    </row>
    <row r="198" hidden="1" ht="22" customHeight="1">
      <c r="A198" s="57" t="n"/>
      <c r="B198" s="58" t="n"/>
      <c r="C198" s="59" t="n"/>
      <c r="D198" s="59" t="n"/>
      <c r="E198" s="56" t="n"/>
      <c r="F198" s="56" t="n"/>
      <c r="G198" s="56" t="n"/>
      <c r="H198" s="56" t="n"/>
      <c r="I198" s="56" t="n"/>
      <c r="J198" s="56" t="n"/>
      <c r="K198" s="59" t="n"/>
      <c r="L198" s="58" t="n"/>
      <c r="M198" s="45">
        <f>IF($C198="","",SUMIF('集計を見る'!$A$34:$A$43,$C198,'集計を見る'!$B$34:$B$43))</f>
        <v/>
      </c>
      <c r="N198" s="15">
        <f>IF($E198="","",$E198*IF($F198="",1,$F198)+IF($H198="",0,$H198))</f>
        <v/>
      </c>
      <c r="O198" s="15">
        <f>IF($G198="","",$G198*IF($F198="",1,$F198))</f>
        <v/>
      </c>
      <c r="P198" s="15">
        <f>IF(OR($C198="",$G198=""),"",(ROUND($G198*$M198,0)+SUMIF('集計を見る'!$A$34:$A$43,$C198,'集計を見る'!$C$34:$C$43)+IF($I198="",0,$I198)+IF($J198="",0,$J198))*IF($F198="",1,$F198))</f>
        <v/>
      </c>
      <c r="Q198" s="15">
        <f>IF(OR($N198="",$O198="",$P198=""),"",$O198-$N198-$P198)</f>
        <v/>
      </c>
      <c r="R198" s="15">
        <f>IF($Q198="","",ROUND($Q198/IF($F198="",1,$F198),0))</f>
        <v/>
      </c>
      <c r="S198" s="45">
        <f>IF(OR($Q198="",$O198=""),"",IF($O198=0,"",$Q198/$O198))</f>
        <v/>
      </c>
      <c r="T198" s="45">
        <f>IF(OR($Q198="",$N198=""),"",IF($N198=0,"",$Q198/$N198))</f>
        <v/>
      </c>
      <c r="U198" s="15">
        <f>IF(OR($C198="",$E198="",$G198=""),"",IF($M198&gt;=1,"",ROUND(($N198/IF($F198="",1,$F198)+SUMIF('集計を見る'!$A$34:$A$43,$C198,'集計を見る'!$C$34:$C$43)+IF($I198="",0,$I198)+IF($J198="",0,$J198))/(1-$M198),0)))</f>
        <v/>
      </c>
      <c r="V198" s="15">
        <f>IF(OR($G198="",$U198=""),"",$G198-$U198)</f>
        <v/>
      </c>
      <c r="W198" s="16">
        <f>IF(AND($A198="",$B198="",$C198="",$E198="",$G198=""),"",IF(OR($C198="",$E198="",$G198=""),"入力が足りません",IF(COUNTIF('集計を見る'!$A$34:$A$43,$C198)=0,"販路が一覧にない",IF($Q198&lt;=0,"赤字",IF(AND($S198&gt;=$B$2,$R198&gt;=$B$3),"仕入れる",IF(OR($S198&gt;=$B$2,$R198&gt;=$B$3),"要検討","見送り"))))))</f>
        <v/>
      </c>
      <c r="X198" s="16">
        <f>IF($A198="","",TEXT($A198,"yyyy/mm"))</f>
        <v/>
      </c>
    </row>
    <row r="199" hidden="1" ht="22" customHeight="1">
      <c r="A199" s="57" t="n"/>
      <c r="B199" s="58" t="n"/>
      <c r="C199" s="59" t="n"/>
      <c r="D199" s="59" t="n"/>
      <c r="E199" s="56" t="n"/>
      <c r="F199" s="56" t="n"/>
      <c r="G199" s="56" t="n"/>
      <c r="H199" s="56" t="n"/>
      <c r="I199" s="56" t="n"/>
      <c r="J199" s="56" t="n"/>
      <c r="K199" s="59" t="n"/>
      <c r="L199" s="58" t="n"/>
      <c r="M199" s="44">
        <f>IF($C199="","",SUMIF('集計を見る'!$A$34:$A$43,$C199,'集計を見る'!$B$34:$B$43))</f>
        <v/>
      </c>
      <c r="N199" s="12">
        <f>IF($E199="","",$E199*IF($F199="",1,$F199)+IF($H199="",0,$H199))</f>
        <v/>
      </c>
      <c r="O199" s="12">
        <f>IF($G199="","",$G199*IF($F199="",1,$F199))</f>
        <v/>
      </c>
      <c r="P199" s="12">
        <f>IF(OR($C199="",$G199=""),"",(ROUND($G199*$M199,0)+SUMIF('集計を見る'!$A$34:$A$43,$C199,'集計を見る'!$C$34:$C$43)+IF($I199="",0,$I199)+IF($J199="",0,$J199))*IF($F199="",1,$F199))</f>
        <v/>
      </c>
      <c r="Q199" s="12">
        <f>IF(OR($N199="",$O199="",$P199=""),"",$O199-$N199-$P199)</f>
        <v/>
      </c>
      <c r="R199" s="12">
        <f>IF($Q199="","",ROUND($Q199/IF($F199="",1,$F199),0))</f>
        <v/>
      </c>
      <c r="S199" s="44">
        <f>IF(OR($Q199="",$O199=""),"",IF($O199=0,"",$Q199/$O199))</f>
        <v/>
      </c>
      <c r="T199" s="44">
        <f>IF(OR($Q199="",$N199=""),"",IF($N199=0,"",$Q199/$N199))</f>
        <v/>
      </c>
      <c r="U199" s="12">
        <f>IF(OR($C199="",$E199="",$G199=""),"",IF($M199&gt;=1,"",ROUND(($N199/IF($F199="",1,$F199)+SUMIF('集計を見る'!$A$34:$A$43,$C199,'集計を見る'!$C$34:$C$43)+IF($I199="",0,$I199)+IF($J199="",0,$J199))/(1-$M199),0)))</f>
        <v/>
      </c>
      <c r="V199" s="12">
        <f>IF(OR($G199="",$U199=""),"",$G199-$U199)</f>
        <v/>
      </c>
      <c r="W199" s="13">
        <f>IF(AND($A199="",$B199="",$C199="",$E199="",$G199=""),"",IF(OR($C199="",$E199="",$G199=""),"入力が足りません",IF(COUNTIF('集計を見る'!$A$34:$A$43,$C199)=0,"販路が一覧にない",IF($Q199&lt;=0,"赤字",IF(AND($S199&gt;=$B$2,$R199&gt;=$B$3),"仕入れる",IF(OR($S199&gt;=$B$2,$R199&gt;=$B$3),"要検討","見送り"))))))</f>
        <v/>
      </c>
      <c r="X199" s="13">
        <f>IF($A199="","",TEXT($A199,"yyyy/mm"))</f>
        <v/>
      </c>
    </row>
    <row r="200" hidden="1" ht="22" customHeight="1">
      <c r="A200" s="57" t="n"/>
      <c r="B200" s="58" t="n"/>
      <c r="C200" s="59" t="n"/>
      <c r="D200" s="59" t="n"/>
      <c r="E200" s="56" t="n"/>
      <c r="F200" s="56" t="n"/>
      <c r="G200" s="56" t="n"/>
      <c r="H200" s="56" t="n"/>
      <c r="I200" s="56" t="n"/>
      <c r="J200" s="56" t="n"/>
      <c r="K200" s="59" t="n"/>
      <c r="L200" s="58" t="n"/>
      <c r="M200" s="45">
        <f>IF($C200="","",SUMIF('集計を見る'!$A$34:$A$43,$C200,'集計を見る'!$B$34:$B$43))</f>
        <v/>
      </c>
      <c r="N200" s="15">
        <f>IF($E200="","",$E200*IF($F200="",1,$F200)+IF($H200="",0,$H200))</f>
        <v/>
      </c>
      <c r="O200" s="15">
        <f>IF($G200="","",$G200*IF($F200="",1,$F200))</f>
        <v/>
      </c>
      <c r="P200" s="15">
        <f>IF(OR($C200="",$G200=""),"",(ROUND($G200*$M200,0)+SUMIF('集計を見る'!$A$34:$A$43,$C200,'集計を見る'!$C$34:$C$43)+IF($I200="",0,$I200)+IF($J200="",0,$J200))*IF($F200="",1,$F200))</f>
        <v/>
      </c>
      <c r="Q200" s="15">
        <f>IF(OR($N200="",$O200="",$P200=""),"",$O200-$N200-$P200)</f>
        <v/>
      </c>
      <c r="R200" s="15">
        <f>IF($Q200="","",ROUND($Q200/IF($F200="",1,$F200),0))</f>
        <v/>
      </c>
      <c r="S200" s="45">
        <f>IF(OR($Q200="",$O200=""),"",IF($O200=0,"",$Q200/$O200))</f>
        <v/>
      </c>
      <c r="T200" s="45">
        <f>IF(OR($Q200="",$N200=""),"",IF($N200=0,"",$Q200/$N200))</f>
        <v/>
      </c>
      <c r="U200" s="15">
        <f>IF(OR($C200="",$E200="",$G200=""),"",IF($M200&gt;=1,"",ROUND(($N200/IF($F200="",1,$F200)+SUMIF('集計を見る'!$A$34:$A$43,$C200,'集計を見る'!$C$34:$C$43)+IF($I200="",0,$I200)+IF($J200="",0,$J200))/(1-$M200),0)))</f>
        <v/>
      </c>
      <c r="V200" s="15">
        <f>IF(OR($G200="",$U200=""),"",$G200-$U200)</f>
        <v/>
      </c>
      <c r="W200" s="16">
        <f>IF(AND($A200="",$B200="",$C200="",$E200="",$G200=""),"",IF(OR($C200="",$E200="",$G200=""),"入力が足りません",IF(COUNTIF('集計を見る'!$A$34:$A$43,$C200)=0,"販路が一覧にない",IF($Q200&lt;=0,"赤字",IF(AND($S200&gt;=$B$2,$R200&gt;=$B$3),"仕入れる",IF(OR($S200&gt;=$B$2,$R200&gt;=$B$3),"要検討","見送り"))))))</f>
        <v/>
      </c>
      <c r="X200" s="16">
        <f>IF($A200="","",TEXT($A200,"yyyy/mm"))</f>
        <v/>
      </c>
    </row>
    <row r="201" hidden="1" ht="22" customHeight="1">
      <c r="A201" s="57" t="n"/>
      <c r="B201" s="58" t="n"/>
      <c r="C201" s="59" t="n"/>
      <c r="D201" s="59" t="n"/>
      <c r="E201" s="56" t="n"/>
      <c r="F201" s="56" t="n"/>
      <c r="G201" s="56" t="n"/>
      <c r="H201" s="56" t="n"/>
      <c r="I201" s="56" t="n"/>
      <c r="J201" s="56" t="n"/>
      <c r="K201" s="59" t="n"/>
      <c r="L201" s="58" t="n"/>
      <c r="M201" s="44">
        <f>IF($C201="","",SUMIF('集計を見る'!$A$34:$A$43,$C201,'集計を見る'!$B$34:$B$43))</f>
        <v/>
      </c>
      <c r="N201" s="12">
        <f>IF($E201="","",$E201*IF($F201="",1,$F201)+IF($H201="",0,$H201))</f>
        <v/>
      </c>
      <c r="O201" s="12">
        <f>IF($G201="","",$G201*IF($F201="",1,$F201))</f>
        <v/>
      </c>
      <c r="P201" s="12">
        <f>IF(OR($C201="",$G201=""),"",(ROUND($G201*$M201,0)+SUMIF('集計を見る'!$A$34:$A$43,$C201,'集計を見る'!$C$34:$C$43)+IF($I201="",0,$I201)+IF($J201="",0,$J201))*IF($F201="",1,$F201))</f>
        <v/>
      </c>
      <c r="Q201" s="12">
        <f>IF(OR($N201="",$O201="",$P201=""),"",$O201-$N201-$P201)</f>
        <v/>
      </c>
      <c r="R201" s="12">
        <f>IF($Q201="","",ROUND($Q201/IF($F201="",1,$F201),0))</f>
        <v/>
      </c>
      <c r="S201" s="44">
        <f>IF(OR($Q201="",$O201=""),"",IF($O201=0,"",$Q201/$O201))</f>
        <v/>
      </c>
      <c r="T201" s="44">
        <f>IF(OR($Q201="",$N201=""),"",IF($N201=0,"",$Q201/$N201))</f>
        <v/>
      </c>
      <c r="U201" s="12">
        <f>IF(OR($C201="",$E201="",$G201=""),"",IF($M201&gt;=1,"",ROUND(($N201/IF($F201="",1,$F201)+SUMIF('集計を見る'!$A$34:$A$43,$C201,'集計を見る'!$C$34:$C$43)+IF($I201="",0,$I201)+IF($J201="",0,$J201))/(1-$M201),0)))</f>
        <v/>
      </c>
      <c r="V201" s="12">
        <f>IF(OR($G201="",$U201=""),"",$G201-$U201)</f>
        <v/>
      </c>
      <c r="W201" s="13">
        <f>IF(AND($A201="",$B201="",$C201="",$E201="",$G201=""),"",IF(OR($C201="",$E201="",$G201=""),"入力が足りません",IF(COUNTIF('集計を見る'!$A$34:$A$43,$C201)=0,"販路が一覧にない",IF($Q201&lt;=0,"赤字",IF(AND($S201&gt;=$B$2,$R201&gt;=$B$3),"仕入れる",IF(OR($S201&gt;=$B$2,$R201&gt;=$B$3),"要検討","見送り"))))))</f>
        <v/>
      </c>
      <c r="X201" s="13">
        <f>IF($A201="","",TEXT($A201,"yyyy/mm"))</f>
        <v/>
      </c>
    </row>
    <row r="202" hidden="1" ht="22" customHeight="1">
      <c r="A202" s="57" t="n"/>
      <c r="B202" s="58" t="n"/>
      <c r="C202" s="59" t="n"/>
      <c r="D202" s="59" t="n"/>
      <c r="E202" s="56" t="n"/>
      <c r="F202" s="56" t="n"/>
      <c r="G202" s="56" t="n"/>
      <c r="H202" s="56" t="n"/>
      <c r="I202" s="56" t="n"/>
      <c r="J202" s="56" t="n"/>
      <c r="K202" s="59" t="n"/>
      <c r="L202" s="58" t="n"/>
      <c r="M202" s="45">
        <f>IF($C202="","",SUMIF('集計を見る'!$A$34:$A$43,$C202,'集計を見る'!$B$34:$B$43))</f>
        <v/>
      </c>
      <c r="N202" s="15">
        <f>IF($E202="","",$E202*IF($F202="",1,$F202)+IF($H202="",0,$H202))</f>
        <v/>
      </c>
      <c r="O202" s="15">
        <f>IF($G202="","",$G202*IF($F202="",1,$F202))</f>
        <v/>
      </c>
      <c r="P202" s="15">
        <f>IF(OR($C202="",$G202=""),"",(ROUND($G202*$M202,0)+SUMIF('集計を見る'!$A$34:$A$43,$C202,'集計を見る'!$C$34:$C$43)+IF($I202="",0,$I202)+IF($J202="",0,$J202))*IF($F202="",1,$F202))</f>
        <v/>
      </c>
      <c r="Q202" s="15">
        <f>IF(OR($N202="",$O202="",$P202=""),"",$O202-$N202-$P202)</f>
        <v/>
      </c>
      <c r="R202" s="15">
        <f>IF($Q202="","",ROUND($Q202/IF($F202="",1,$F202),0))</f>
        <v/>
      </c>
      <c r="S202" s="45">
        <f>IF(OR($Q202="",$O202=""),"",IF($O202=0,"",$Q202/$O202))</f>
        <v/>
      </c>
      <c r="T202" s="45">
        <f>IF(OR($Q202="",$N202=""),"",IF($N202=0,"",$Q202/$N202))</f>
        <v/>
      </c>
      <c r="U202" s="15">
        <f>IF(OR($C202="",$E202="",$G202=""),"",IF($M202&gt;=1,"",ROUND(($N202/IF($F202="",1,$F202)+SUMIF('集計を見る'!$A$34:$A$43,$C202,'集計を見る'!$C$34:$C$43)+IF($I202="",0,$I202)+IF($J202="",0,$J202))/(1-$M202),0)))</f>
        <v/>
      </c>
      <c r="V202" s="15">
        <f>IF(OR($G202="",$U202=""),"",$G202-$U202)</f>
        <v/>
      </c>
      <c r="W202" s="16">
        <f>IF(AND($A202="",$B202="",$C202="",$E202="",$G202=""),"",IF(OR($C202="",$E202="",$G202=""),"入力が足りません",IF(COUNTIF('集計を見る'!$A$34:$A$43,$C202)=0,"販路が一覧にない",IF($Q202&lt;=0,"赤字",IF(AND($S202&gt;=$B$2,$R202&gt;=$B$3),"仕入れる",IF(OR($S202&gt;=$B$2,$R202&gt;=$B$3),"要検討","見送り"))))))</f>
        <v/>
      </c>
      <c r="X202" s="16">
        <f>IF($A202="","",TEXT($A202,"yyyy/mm"))</f>
        <v/>
      </c>
    </row>
    <row r="203" hidden="1" ht="22" customHeight="1">
      <c r="A203" s="57" t="n"/>
      <c r="B203" s="58" t="n"/>
      <c r="C203" s="59" t="n"/>
      <c r="D203" s="59" t="n"/>
      <c r="E203" s="56" t="n"/>
      <c r="F203" s="56" t="n"/>
      <c r="G203" s="56" t="n"/>
      <c r="H203" s="56" t="n"/>
      <c r="I203" s="56" t="n"/>
      <c r="J203" s="56" t="n"/>
      <c r="K203" s="59" t="n"/>
      <c r="L203" s="58" t="n"/>
      <c r="M203" s="44">
        <f>IF($C203="","",SUMIF('集計を見る'!$A$34:$A$43,$C203,'集計を見る'!$B$34:$B$43))</f>
        <v/>
      </c>
      <c r="N203" s="12">
        <f>IF($E203="","",$E203*IF($F203="",1,$F203)+IF($H203="",0,$H203))</f>
        <v/>
      </c>
      <c r="O203" s="12">
        <f>IF($G203="","",$G203*IF($F203="",1,$F203))</f>
        <v/>
      </c>
      <c r="P203" s="12">
        <f>IF(OR($C203="",$G203=""),"",(ROUND($G203*$M203,0)+SUMIF('集計を見る'!$A$34:$A$43,$C203,'集計を見る'!$C$34:$C$43)+IF($I203="",0,$I203)+IF($J203="",0,$J203))*IF($F203="",1,$F203))</f>
        <v/>
      </c>
      <c r="Q203" s="12">
        <f>IF(OR($N203="",$O203="",$P203=""),"",$O203-$N203-$P203)</f>
        <v/>
      </c>
      <c r="R203" s="12">
        <f>IF($Q203="","",ROUND($Q203/IF($F203="",1,$F203),0))</f>
        <v/>
      </c>
      <c r="S203" s="44">
        <f>IF(OR($Q203="",$O203=""),"",IF($O203=0,"",$Q203/$O203))</f>
        <v/>
      </c>
      <c r="T203" s="44">
        <f>IF(OR($Q203="",$N203=""),"",IF($N203=0,"",$Q203/$N203))</f>
        <v/>
      </c>
      <c r="U203" s="12">
        <f>IF(OR($C203="",$E203="",$G203=""),"",IF($M203&gt;=1,"",ROUND(($N203/IF($F203="",1,$F203)+SUMIF('集計を見る'!$A$34:$A$43,$C203,'集計を見る'!$C$34:$C$43)+IF($I203="",0,$I203)+IF($J203="",0,$J203))/(1-$M203),0)))</f>
        <v/>
      </c>
      <c r="V203" s="12">
        <f>IF(OR($G203="",$U203=""),"",$G203-$U203)</f>
        <v/>
      </c>
      <c r="W203" s="13">
        <f>IF(AND($A203="",$B203="",$C203="",$E203="",$G203=""),"",IF(OR($C203="",$E203="",$G203=""),"入力が足りません",IF(COUNTIF('集計を見る'!$A$34:$A$43,$C203)=0,"販路が一覧にない",IF($Q203&lt;=0,"赤字",IF(AND($S203&gt;=$B$2,$R203&gt;=$B$3),"仕入れる",IF(OR($S203&gt;=$B$2,$R203&gt;=$B$3),"要検討","見送り"))))))</f>
        <v/>
      </c>
      <c r="X203" s="13">
        <f>IF($A203="","",TEXT($A203,"yyyy/mm"))</f>
        <v/>
      </c>
    </row>
    <row r="204" hidden="1" ht="22" customHeight="1">
      <c r="A204" s="57" t="n"/>
      <c r="B204" s="58" t="n"/>
      <c r="C204" s="59" t="n"/>
      <c r="D204" s="59" t="n"/>
      <c r="E204" s="56" t="n"/>
      <c r="F204" s="56" t="n"/>
      <c r="G204" s="56" t="n"/>
      <c r="H204" s="56" t="n"/>
      <c r="I204" s="56" t="n"/>
      <c r="J204" s="56" t="n"/>
      <c r="K204" s="59" t="n"/>
      <c r="L204" s="58" t="n"/>
      <c r="M204" s="45">
        <f>IF($C204="","",SUMIF('集計を見る'!$A$34:$A$43,$C204,'集計を見る'!$B$34:$B$43))</f>
        <v/>
      </c>
      <c r="N204" s="15">
        <f>IF($E204="","",$E204*IF($F204="",1,$F204)+IF($H204="",0,$H204))</f>
        <v/>
      </c>
      <c r="O204" s="15">
        <f>IF($G204="","",$G204*IF($F204="",1,$F204))</f>
        <v/>
      </c>
      <c r="P204" s="15">
        <f>IF(OR($C204="",$G204=""),"",(ROUND($G204*$M204,0)+SUMIF('集計を見る'!$A$34:$A$43,$C204,'集計を見る'!$C$34:$C$43)+IF($I204="",0,$I204)+IF($J204="",0,$J204))*IF($F204="",1,$F204))</f>
        <v/>
      </c>
      <c r="Q204" s="15">
        <f>IF(OR($N204="",$O204="",$P204=""),"",$O204-$N204-$P204)</f>
        <v/>
      </c>
      <c r="R204" s="15">
        <f>IF($Q204="","",ROUND($Q204/IF($F204="",1,$F204),0))</f>
        <v/>
      </c>
      <c r="S204" s="45">
        <f>IF(OR($Q204="",$O204=""),"",IF($O204=0,"",$Q204/$O204))</f>
        <v/>
      </c>
      <c r="T204" s="45">
        <f>IF(OR($Q204="",$N204=""),"",IF($N204=0,"",$Q204/$N204))</f>
        <v/>
      </c>
      <c r="U204" s="15">
        <f>IF(OR($C204="",$E204="",$G204=""),"",IF($M204&gt;=1,"",ROUND(($N204/IF($F204="",1,$F204)+SUMIF('集計を見る'!$A$34:$A$43,$C204,'集計を見る'!$C$34:$C$43)+IF($I204="",0,$I204)+IF($J204="",0,$J204))/(1-$M204),0)))</f>
        <v/>
      </c>
      <c r="V204" s="15">
        <f>IF(OR($G204="",$U204=""),"",$G204-$U204)</f>
        <v/>
      </c>
      <c r="W204" s="16">
        <f>IF(AND($A204="",$B204="",$C204="",$E204="",$G204=""),"",IF(OR($C204="",$E204="",$G204=""),"入力が足りません",IF(COUNTIF('集計を見る'!$A$34:$A$43,$C204)=0,"販路が一覧にない",IF($Q204&lt;=0,"赤字",IF(AND($S204&gt;=$B$2,$R204&gt;=$B$3),"仕入れる",IF(OR($S204&gt;=$B$2,$R204&gt;=$B$3),"要検討","見送り"))))))</f>
        <v/>
      </c>
      <c r="X204" s="16">
        <f>IF($A204="","",TEXT($A204,"yyyy/mm"))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4:X204"/>
  <conditionalFormatting sqref="E5:E204">
    <cfRule type="cellIs" priority="1" operator="lessThan" dxfId="0">
      <formula>0</formula>
    </cfRule>
  </conditionalFormatting>
  <conditionalFormatting sqref="Q5:Q204">
    <cfRule type="cellIs" priority="2" operator="lessThan" dxfId="0">
      <formula>0</formula>
    </cfRule>
  </conditionalFormatting>
  <conditionalFormatting sqref="R5:R204">
    <cfRule type="cellIs" priority="3" operator="lessThan" dxfId="0">
      <formula>0</formula>
    </cfRule>
  </conditionalFormatting>
  <conditionalFormatting sqref="S5:S204">
    <cfRule type="cellIs" priority="4" operator="lessThan" dxfId="0">
      <formula>0</formula>
    </cfRule>
  </conditionalFormatting>
  <dataValidations count="10">
    <dataValidation sqref="C5:C204" showDropDown="0" showInputMessage="0" showErrorMessage="0" allowBlank="1" type="list">
      <formula1>"Amazon FBA,Amazon 自己発送,メルカリ,ヤフオク,ヤフーフリマ,ラクマ,楽天市場,Yahoo!ショッピング,BASE・自社サイト,店舗・その他"</formula1>
    </dataValidation>
    <dataValidation sqref="D5:D204" showDropDown="0" showInputMessage="0" showErrorMessage="0" allowBlank="1" type="list">
      <formula1>"家電・カメラ,パソコン・周辺機器,ゲーム,ホビー・おもちゃ,本・CD・DVD,美容・コスメ,食品・飲料,日用品・雑貨,ファッション,スポーツ・アウトドア,ベビー・キッズ,その他"</formula1>
    </dataValidation>
    <dataValidation sqref="K5:K204" showDropDown="0" showInputMessage="0" showErrorMessage="0" allowBlank="1" type="list">
      <formula1>"検討中,仕入済,出品中,売却済,見送り"</formula1>
    </dataValidation>
    <dataValidation sqref="E5:E204" showDropDown="0" showInputMessage="1" showErrorMessage="0" allowBlank="1" promptTitle="金額" prompt="数字だけを入力します。カンマは自動で付きます"/>
    <dataValidation sqref="F5:F204" showDropDown="0" showInputMessage="1" showErrorMessage="0" allowBlank="1" promptTitle="数量" prompt="数字だけを入力します"/>
    <dataValidation sqref="G5:G204" showDropDown="0" showInputMessage="1" showErrorMessage="0" allowBlank="1" promptTitle="金額" prompt="数字だけを入力します。カンマは自動で付きます"/>
    <dataValidation sqref="H5:H204" showDropDown="0" showInputMessage="1" showErrorMessage="0" allowBlank="1" promptTitle="金額" prompt="数字だけを入力します。カンマは自動で付きます"/>
    <dataValidation sqref="I5:I204" showDropDown="0" showInputMessage="1" showErrorMessage="0" allowBlank="1" promptTitle="金額" prompt="数字だけを入力します。カンマは自動で付きます"/>
    <dataValidation sqref="J5:J204" showDropDown="0" showInputMessage="1" showErrorMessage="0" allowBlank="1" promptTitle="金額" prompt="数字だけを入力します。カンマは自動で付きます"/>
    <dataValidation sqref="L5:L204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I96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2" customWidth="1" min="4" max="4"/>
    <col width="15" customWidth="1" min="5" max="5"/>
    <col width="15" customWidth="1" min="6" max="6"/>
    <col width="15" customWidth="1" min="7" max="7"/>
    <col width="12" customWidth="1" min="8" max="8"/>
    <col width="10" customWidth="1" min="9" max="9"/>
  </cols>
  <sheetData>
    <row r="1" ht="30" customHeight="1">
      <c r="A1" s="17" t="inlineStr">
        <is>
          <t>せどり仕入れ判定シート</t>
        </is>
      </c>
    </row>
    <row r="2" ht="22" customHeight="1">
      <c r="A2" s="3" t="inlineStr">
        <is>
          <t>「入力する」に仕入値と想定売価を打つだけで、手数料・送料こみの実質利益と損益分岐売価、仕入れ判定が自動で出ます。</t>
        </is>
      </c>
    </row>
    <row r="3" ht="22" customHeight="1">
      <c r="A3" s="3" t="inlineStr">
        <is>
          <t>配布元: 副業ポートフォリオ https://satoru-log.jp</t>
        </is>
      </c>
    </row>
    <row r="4"/>
    <row r="5" ht="26" customHeight="1">
      <c r="A5" s="18" t="inlineStr">
        <is>
          <t>全体のまとめ</t>
        </is>
      </c>
      <c r="B5" s="18" t="n"/>
      <c r="C5" s="18" t="n"/>
      <c r="D5" s="18" t="n"/>
      <c r="E5" s="18" t="n"/>
      <c r="F5" s="18" t="n"/>
      <c r="G5" s="18" t="n"/>
      <c r="H5" s="18" t="n"/>
      <c r="I5" s="18" t="n"/>
    </row>
    <row r="6" ht="22" customHeight="1">
      <c r="A6" s="19" t="inlineStr">
        <is>
          <t>検討した件数</t>
        </is>
      </c>
      <c r="B6" s="46">
        <f>COUNT('入力する'!$N$5:$N$204)</f>
        <v/>
      </c>
      <c r="C6" s="21" t="n"/>
      <c r="D6" s="21" t="n"/>
      <c r="E6" s="21" t="n"/>
      <c r="F6" s="21" t="n"/>
      <c r="G6" s="21" t="n"/>
      <c r="H6" s="21" t="n"/>
      <c r="I6" s="21" t="n"/>
    </row>
    <row r="7" ht="22" customHeight="1">
      <c r="A7" s="19" t="inlineStr">
        <is>
          <t>「仕入れる」の件数</t>
        </is>
      </c>
      <c r="B7" s="46">
        <f>COUNTIF('入力する'!$W$5:$W$204,"仕入れる")</f>
        <v/>
      </c>
      <c r="C7" s="21" t="n"/>
      <c r="D7" s="21" t="n"/>
      <c r="E7" s="21" t="n"/>
      <c r="F7" s="21" t="n"/>
      <c r="G7" s="21" t="n"/>
      <c r="H7" s="21" t="n"/>
      <c r="I7" s="21" t="n"/>
    </row>
    <row r="8" ht="22" customHeight="1">
      <c r="A8" s="19" t="inlineStr">
        <is>
          <t>「要検討」の件数</t>
        </is>
      </c>
      <c r="B8" s="46">
        <f>COUNTIF('入力する'!$W$5:$W$204,"要検討")</f>
        <v/>
      </c>
      <c r="C8" s="21" t="n"/>
      <c r="D8" s="21" t="n"/>
      <c r="E8" s="21" t="n"/>
      <c r="F8" s="21" t="n"/>
      <c r="G8" s="21" t="n"/>
      <c r="H8" s="21" t="n"/>
      <c r="I8" s="21" t="n"/>
    </row>
    <row r="9" ht="22" customHeight="1">
      <c r="A9" s="19" t="inlineStr">
        <is>
          <t>「見送り」の件数</t>
        </is>
      </c>
      <c r="B9" s="46">
        <f>COUNTIF('入力する'!$W$5:$W$204,"見送り")</f>
        <v/>
      </c>
      <c r="C9" s="21" t="n"/>
      <c r="D9" s="21" t="n"/>
      <c r="E9" s="21" t="n"/>
      <c r="F9" s="21" t="n"/>
      <c r="G9" s="21" t="n"/>
      <c r="H9" s="21" t="n"/>
      <c r="I9" s="21" t="n"/>
    </row>
    <row r="10" ht="22" customHeight="1">
      <c r="A10" s="19" t="inlineStr">
        <is>
          <t>「赤字」の件数</t>
        </is>
      </c>
      <c r="B10" s="46">
        <f>COUNTIF('入力する'!$W$5:$W$204,"赤字")</f>
        <v/>
      </c>
      <c r="C10" s="21" t="n"/>
      <c r="D10" s="21" t="n"/>
      <c r="E10" s="21" t="n"/>
      <c r="F10" s="21" t="n"/>
      <c r="G10" s="21" t="n"/>
      <c r="H10" s="21" t="n"/>
      <c r="I10" s="21" t="n"/>
    </row>
    <row r="11" ht="22" customHeight="1">
      <c r="A11" s="19" t="inlineStr">
        <is>
          <t>「仕入れる」の割合</t>
        </is>
      </c>
      <c r="B11" s="47">
        <f>IF($B$6=0,"",$B$7/$B$6)</f>
        <v/>
      </c>
      <c r="C11" s="21" t="n"/>
      <c r="D11" s="21" t="n"/>
      <c r="E11" s="21" t="n"/>
      <c r="F11" s="21" t="n"/>
      <c r="G11" s="21" t="n"/>
      <c r="H11" s="21" t="n"/>
      <c r="I11" s="21" t="n"/>
    </row>
    <row r="12" ht="22" customHeight="1">
      <c r="A12" s="19" t="inlineStr">
        <is>
          <t>仕入原価の合計（仕入送料こみ）</t>
        </is>
      </c>
      <c r="B12" s="23">
        <f>SUM('入力する'!$N$5:$N$204)</f>
        <v/>
      </c>
      <c r="C12" s="21" t="n"/>
      <c r="D12" s="21" t="n"/>
      <c r="E12" s="21" t="n"/>
      <c r="F12" s="21" t="n"/>
      <c r="G12" s="21" t="n"/>
      <c r="H12" s="21" t="n"/>
      <c r="I12" s="21" t="n"/>
    </row>
    <row r="13" ht="22" customHeight="1">
      <c r="A13" s="19" t="inlineStr">
        <is>
          <t>売上見込の合計</t>
        </is>
      </c>
      <c r="B13" s="23">
        <f>SUM('入力する'!$O$5:$O$204)</f>
        <v/>
      </c>
      <c r="C13" s="21" t="n"/>
      <c r="D13" s="21" t="n"/>
      <c r="E13" s="21" t="n"/>
      <c r="F13" s="21" t="n"/>
      <c r="G13" s="21" t="n"/>
      <c r="H13" s="21" t="n"/>
      <c r="I13" s="21" t="n"/>
    </row>
    <row r="14" ht="22" customHeight="1">
      <c r="A14" s="19" t="inlineStr">
        <is>
          <t>手数料・送料の合計</t>
        </is>
      </c>
      <c r="B14" s="23">
        <f>SUM('入力する'!$P$5:$P$204)</f>
        <v/>
      </c>
      <c r="C14" s="21" t="n"/>
      <c r="D14" s="21" t="n"/>
      <c r="E14" s="21" t="n"/>
      <c r="F14" s="21" t="n"/>
      <c r="G14" s="21" t="n"/>
      <c r="H14" s="21" t="n"/>
      <c r="I14" s="21" t="n"/>
    </row>
    <row r="15" ht="22" customHeight="1">
      <c r="A15" s="19" t="inlineStr">
        <is>
          <t>実質利益の合計（手数料・送料を引いたあと）</t>
        </is>
      </c>
      <c r="B15" s="23">
        <f>SUM('入力する'!$Q$5:$Q$204)</f>
        <v/>
      </c>
      <c r="C15" s="21" t="n"/>
      <c r="D15" s="21" t="n"/>
      <c r="E15" s="21" t="n"/>
      <c r="F15" s="21" t="n"/>
      <c r="G15" s="21" t="n"/>
      <c r="H15" s="21" t="n"/>
      <c r="I15" s="21" t="n"/>
    </row>
    <row r="16" ht="22" customHeight="1">
      <c r="A16" s="19" t="inlineStr">
        <is>
          <t>全体の利益率（実質利益÷売上見込）</t>
        </is>
      </c>
      <c r="B16" s="47">
        <f>IF($B$13=0,"",$B$15/$B$13)</f>
        <v/>
      </c>
      <c r="C16" s="21" t="n"/>
      <c r="D16" s="21" t="n"/>
      <c r="E16" s="21" t="n"/>
      <c r="F16" s="21" t="n"/>
      <c r="G16" s="21" t="n"/>
      <c r="H16" s="21" t="n"/>
      <c r="I16" s="21" t="n"/>
    </row>
    <row r="17" ht="22" customHeight="1">
      <c r="A17" s="19" t="inlineStr">
        <is>
          <t>全体のROI（実質利益÷仕入原価）</t>
        </is>
      </c>
      <c r="B17" s="47">
        <f>IF($B$12=0,"",$B$15/$B$12)</f>
        <v/>
      </c>
      <c r="C17" s="21" t="n"/>
      <c r="D17" s="21" t="n"/>
      <c r="E17" s="21" t="n"/>
      <c r="F17" s="21" t="n"/>
      <c r="G17" s="21" t="n"/>
      <c r="H17" s="21" t="n"/>
      <c r="I17" s="21" t="n"/>
    </row>
    <row r="18" ht="22" customHeight="1">
      <c r="A18" s="19" t="inlineStr">
        <is>
          <t>売上にしめる手数料・送料の割合</t>
        </is>
      </c>
      <c r="B18" s="47">
        <f>IF($B$13=0,"",$B$14/$B$13)</f>
        <v/>
      </c>
      <c r="C18" s="21" t="n"/>
      <c r="D18" s="21" t="n"/>
      <c r="E18" s="21" t="n"/>
      <c r="F18" s="21" t="n"/>
      <c r="G18" s="21" t="n"/>
      <c r="H18" s="21" t="n"/>
      <c r="I18" s="21" t="n"/>
    </row>
    <row r="19" ht="22" customHeight="1">
      <c r="A19" s="19" t="inlineStr">
        <is>
          <t>1件あたりの平均実質利益</t>
        </is>
      </c>
      <c r="B19" s="23">
        <f>IF($B$6=0,"",ROUND($B$15/$B$6,0))</f>
        <v/>
      </c>
      <c r="C19" s="21" t="n"/>
      <c r="D19" s="21" t="n"/>
      <c r="E19" s="21" t="n"/>
      <c r="F19" s="21" t="n"/>
      <c r="G19" s="21" t="n"/>
      <c r="H19" s="21" t="n"/>
      <c r="I19" s="21" t="n"/>
    </row>
    <row r="20" ht="22" customHeight="1">
      <c r="A20" s="19" t="inlineStr">
        <is>
          <t>「仕入れる」だけの実質利益</t>
        </is>
      </c>
      <c r="B20" s="23">
        <f>SUMIF('入力する'!$W$5:$W$204,"仕入れる",'入力する'!$Q$5:$Q$204)</f>
        <v/>
      </c>
      <c r="C20" s="21" t="n"/>
      <c r="D20" s="21" t="n"/>
      <c r="E20" s="21" t="n"/>
      <c r="F20" s="21" t="n"/>
      <c r="G20" s="21" t="n"/>
      <c r="H20" s="21" t="n"/>
      <c r="I20" s="21" t="n"/>
    </row>
    <row r="21" ht="22" customHeight="1">
      <c r="A21" s="19" t="inlineStr">
        <is>
          <t>「仕入れる」だけの仕入原価（必要な資金）</t>
        </is>
      </c>
      <c r="B21" s="23">
        <f>SUMIF('入力する'!$W$5:$W$204,"仕入れる",'入力する'!$N$5:$N$204)</f>
        <v/>
      </c>
      <c r="C21" s="21" t="n"/>
      <c r="D21" s="21" t="n"/>
      <c r="E21" s="21" t="n"/>
      <c r="F21" s="21" t="n"/>
      <c r="G21" s="21" t="n"/>
      <c r="H21" s="21" t="n"/>
      <c r="I21" s="21" t="n"/>
    </row>
    <row r="22" ht="22" customHeight="1">
      <c r="A22" s="19" t="inlineStr">
        <is>
          <t>売却済の実質利益（確定した分）</t>
        </is>
      </c>
      <c r="B22" s="23">
        <f>SUMIF('入力する'!$K$5:$K$204,"売却済",'入力する'!$Q$5:$Q$204)</f>
        <v/>
      </c>
      <c r="C22" s="21" t="n"/>
      <c r="D22" s="21" t="n"/>
      <c r="E22" s="21" t="n"/>
      <c r="F22" s="21" t="n"/>
      <c r="G22" s="21" t="n"/>
      <c r="H22" s="21" t="n"/>
      <c r="I22" s="21" t="n"/>
    </row>
    <row r="23" ht="22" customHeight="1">
      <c r="A23" s="19" t="inlineStr">
        <is>
          <t>手もとの在庫原価（仕入済＋出品中）</t>
        </is>
      </c>
      <c r="B23" s="23">
        <f>SUMIF('入力する'!$K$5:$K$204,"仕入済",'入力する'!$N$5:$N$204)+SUMIF('入力する'!$K$5:$K$204,"出品中",'入力する'!$N$5:$N$204)</f>
        <v/>
      </c>
      <c r="C23" s="21" t="n"/>
      <c r="D23" s="21" t="n"/>
      <c r="E23" s="21" t="n"/>
      <c r="F23" s="21" t="n"/>
      <c r="G23" s="21" t="n"/>
      <c r="H23" s="21" t="n"/>
      <c r="I23" s="21" t="n"/>
    </row>
    <row r="24" ht="22" customHeight="1">
      <c r="A24" s="19" t="inlineStr">
        <is>
          <t>在庫の売上見込（仕入済＋出品中）</t>
        </is>
      </c>
      <c r="B24" s="23">
        <f>SUMIF('入力する'!$K$5:$K$204,"仕入済",'入力する'!$O$5:$O$204)+SUMIF('入力する'!$K$5:$K$204,"出品中",'入力する'!$O$5:$O$204)</f>
        <v/>
      </c>
      <c r="C24" s="21" t="n"/>
      <c r="D24" s="21" t="n"/>
      <c r="E24" s="21" t="n"/>
      <c r="F24" s="21" t="n"/>
      <c r="G24" s="21" t="n"/>
      <c r="H24" s="21" t="n"/>
      <c r="I24" s="21" t="n"/>
    </row>
    <row r="25" ht="22" customHeight="1">
      <c r="A25" s="19" t="inlineStr">
        <is>
          <t>めやすの利益率（「入力する」B2）</t>
        </is>
      </c>
      <c r="B25" s="47">
        <f>'入力する'!$B$2</f>
        <v/>
      </c>
      <c r="C25" s="21" t="n"/>
      <c r="D25" s="21" t="n"/>
      <c r="E25" s="21" t="n"/>
      <c r="F25" s="21" t="n"/>
      <c r="G25" s="21" t="n"/>
      <c r="H25" s="21" t="n"/>
      <c r="I25" s="21" t="n"/>
    </row>
    <row r="26" ht="22" customHeight="1">
      <c r="A26" s="19" t="inlineStr">
        <is>
          <t>めやすの利益率をこえた件数</t>
        </is>
      </c>
      <c r="B26" s="46">
        <f>COUNTIF('入力する'!$S$5:$S$204,"&gt;="&amp;'入力する'!$B$2)</f>
        <v/>
      </c>
      <c r="C26" s="21" t="n"/>
      <c r="D26" s="21" t="n"/>
      <c r="E26" s="21" t="n"/>
      <c r="F26" s="21" t="n"/>
      <c r="G26" s="21" t="n"/>
      <c r="H26" s="21" t="n"/>
      <c r="I26" s="21" t="n"/>
    </row>
    <row r="27" ht="22" customHeight="1">
      <c r="A27" s="19" t="inlineStr">
        <is>
          <t>めやすの最低利益額（「入力する」B3）</t>
        </is>
      </c>
      <c r="B27" s="23">
        <f>'入力する'!$B$3</f>
        <v/>
      </c>
      <c r="C27" s="21" t="n"/>
      <c r="D27" s="21" t="n"/>
      <c r="E27" s="21" t="n"/>
      <c r="F27" s="21" t="n"/>
      <c r="G27" s="21" t="n"/>
      <c r="H27" s="21" t="n"/>
      <c r="I27" s="21" t="n"/>
    </row>
    <row r="28" ht="22" customHeight="1">
      <c r="A28" s="19" t="inlineStr">
        <is>
          <t>めやすの利益額をこえた件数</t>
        </is>
      </c>
      <c r="B28" s="46">
        <f>COUNTIF('入力する'!$R$5:$R$204,"&gt;="&amp;'入力する'!$B$3)</f>
        <v/>
      </c>
      <c r="C28" s="21" t="n"/>
      <c r="D28" s="21" t="n"/>
      <c r="E28" s="21" t="n"/>
      <c r="F28" s="21" t="n"/>
      <c r="G28" s="21" t="n"/>
      <c r="H28" s="21" t="n"/>
      <c r="I28" s="21" t="n"/>
    </row>
    <row r="29" ht="22" customHeight="1">
      <c r="A29" s="19" t="inlineStr">
        <is>
          <t>1個あたり平均の値下げ余地（赤字になる手前まで）</t>
        </is>
      </c>
      <c r="B29" s="23">
        <f>IF(COUNT('入力する'!$V$5:$V$204)=0,"",ROUND(SUM('入力する'!$V$5:$V$204)/COUNT('入力する'!$V$5:$V$204),0))</f>
        <v/>
      </c>
      <c r="C29" s="21" t="n"/>
      <c r="D29" s="21" t="n"/>
      <c r="E29" s="21" t="n"/>
      <c r="F29" s="21" t="n"/>
      <c r="G29" s="21" t="n"/>
      <c r="H29" s="21" t="n"/>
      <c r="I29" s="21" t="n"/>
    </row>
    <row r="30" ht="22" customHeight="1">
      <c r="A30" s="3" t="inlineStr">
        <is>
          <t>※ 売上にしめる手数料・送料の割合が3割をこえると、売れても手もとに残りません。仕入値か販路を見直す合図です。</t>
        </is>
      </c>
    </row>
    <row r="31"/>
    <row r="32" ht="26" customHeight="1">
      <c r="A32" s="18" t="inlineStr">
        <is>
          <t>販路べつの手数料と集計（薄い黄色のセルは書きかえられます）</t>
        </is>
      </c>
      <c r="B32" s="18" t="n"/>
      <c r="C32" s="18" t="n"/>
      <c r="D32" s="18" t="n"/>
      <c r="E32" s="18" t="n"/>
      <c r="F32" s="18" t="n"/>
      <c r="G32" s="18" t="n"/>
      <c r="H32" s="18" t="n"/>
      <c r="I32" s="18" t="n"/>
    </row>
    <row r="33" ht="26" customHeight="1">
      <c r="A33" s="7" t="inlineStr">
        <is>
          <t>販路</t>
        </is>
      </c>
      <c r="B33" s="7" t="inlineStr">
        <is>
          <t>販売手数料率</t>
        </is>
      </c>
      <c r="C33" s="7" t="inlineStr">
        <is>
          <t>固定費（1件・円）</t>
        </is>
      </c>
      <c r="D33" s="7" t="inlineStr">
        <is>
          <t>件数</t>
        </is>
      </c>
      <c r="E33" s="7" t="inlineStr">
        <is>
          <t>仕入原価</t>
        </is>
      </c>
      <c r="F33" s="7" t="inlineStr">
        <is>
          <t>売上見込</t>
        </is>
      </c>
      <c r="G33" s="7" t="inlineStr">
        <is>
          <t>実質利益</t>
        </is>
      </c>
      <c r="H33" s="7" t="inlineStr">
        <is>
          <t>利益率</t>
        </is>
      </c>
      <c r="I33" s="7" t="inlineStr">
        <is>
          <t>順位</t>
        </is>
      </c>
    </row>
    <row r="34" ht="22" customHeight="1">
      <c r="A34" s="21" t="inlineStr">
        <is>
          <t>Amazon FBA</t>
        </is>
      </c>
      <c r="B34" s="55" t="n">
        <v>0.15</v>
      </c>
      <c r="C34" s="56" t="n">
        <v>0</v>
      </c>
      <c r="D34" s="48">
        <f>COUNTIF('入力する'!$C$5:$C$204,$A34)</f>
        <v/>
      </c>
      <c r="E34" s="25">
        <f>SUMIF('入力する'!$C$5:$C$204,$A34,'入力する'!$N$5:$N$204)</f>
        <v/>
      </c>
      <c r="F34" s="25">
        <f>SUMIF('入力する'!$C$5:$C$204,$A34,'入力する'!$O$5:$O$204)</f>
        <v/>
      </c>
      <c r="G34" s="25">
        <f>SUMIF('入力する'!$C$5:$C$204,$A34,'入力する'!$Q$5:$Q$204)</f>
        <v/>
      </c>
      <c r="H34" s="49">
        <f>IF($F34=0,"",$G34/$F34)</f>
        <v/>
      </c>
      <c r="I34" s="27">
        <f>IF($G34=0,"",RANK($G34,$G$34:$G$43))</f>
        <v/>
      </c>
    </row>
    <row r="35" ht="22" customHeight="1">
      <c r="A35" s="28" t="inlineStr">
        <is>
          <t>Amazon 自己発送</t>
        </is>
      </c>
      <c r="B35" s="55" t="n">
        <v>0.15</v>
      </c>
      <c r="C35" s="56" t="n">
        <v>0</v>
      </c>
      <c r="D35" s="50">
        <f>COUNTIF('入力する'!$C$5:$C$204,$A35)</f>
        <v/>
      </c>
      <c r="E35" s="30">
        <f>SUMIF('入力する'!$C$5:$C$204,$A35,'入力する'!$N$5:$N$204)</f>
        <v/>
      </c>
      <c r="F35" s="30">
        <f>SUMIF('入力する'!$C$5:$C$204,$A35,'入力する'!$O$5:$O$204)</f>
        <v/>
      </c>
      <c r="G35" s="30">
        <f>SUMIF('入力する'!$C$5:$C$204,$A35,'入力する'!$Q$5:$Q$204)</f>
        <v/>
      </c>
      <c r="H35" s="51">
        <f>IF($F35=0,"",$G35/$F35)</f>
        <v/>
      </c>
      <c r="I35" s="32">
        <f>IF($G35=0,"",RANK($G35,$G$34:$G$43))</f>
        <v/>
      </c>
    </row>
    <row r="36" ht="22" customHeight="1">
      <c r="A36" s="21" t="inlineStr">
        <is>
          <t>メルカリ</t>
        </is>
      </c>
      <c r="B36" s="55" t="n">
        <v>0.1</v>
      </c>
      <c r="C36" s="56" t="n">
        <v>0</v>
      </c>
      <c r="D36" s="48">
        <f>COUNTIF('入力する'!$C$5:$C$204,$A36)</f>
        <v/>
      </c>
      <c r="E36" s="25">
        <f>SUMIF('入力する'!$C$5:$C$204,$A36,'入力する'!$N$5:$N$204)</f>
        <v/>
      </c>
      <c r="F36" s="25">
        <f>SUMIF('入力する'!$C$5:$C$204,$A36,'入力する'!$O$5:$O$204)</f>
        <v/>
      </c>
      <c r="G36" s="25">
        <f>SUMIF('入力する'!$C$5:$C$204,$A36,'入力する'!$Q$5:$Q$204)</f>
        <v/>
      </c>
      <c r="H36" s="49">
        <f>IF($F36=0,"",$G36/$F36)</f>
        <v/>
      </c>
      <c r="I36" s="27">
        <f>IF($G36=0,"",RANK($G36,$G$34:$G$43))</f>
        <v/>
      </c>
    </row>
    <row r="37" ht="22" customHeight="1">
      <c r="A37" s="28" t="inlineStr">
        <is>
          <t>ヤフオク</t>
        </is>
      </c>
      <c r="B37" s="55" t="n">
        <v>0.1</v>
      </c>
      <c r="C37" s="56" t="n">
        <v>0</v>
      </c>
      <c r="D37" s="50">
        <f>COUNTIF('入力する'!$C$5:$C$204,$A37)</f>
        <v/>
      </c>
      <c r="E37" s="30">
        <f>SUMIF('入力する'!$C$5:$C$204,$A37,'入力する'!$N$5:$N$204)</f>
        <v/>
      </c>
      <c r="F37" s="30">
        <f>SUMIF('入力する'!$C$5:$C$204,$A37,'入力する'!$O$5:$O$204)</f>
        <v/>
      </c>
      <c r="G37" s="30">
        <f>SUMIF('入力する'!$C$5:$C$204,$A37,'入力する'!$Q$5:$Q$204)</f>
        <v/>
      </c>
      <c r="H37" s="51">
        <f>IF($F37=0,"",$G37/$F37)</f>
        <v/>
      </c>
      <c r="I37" s="32">
        <f>IF($G37=0,"",RANK($G37,$G$34:$G$43))</f>
        <v/>
      </c>
    </row>
    <row r="38" ht="22" customHeight="1">
      <c r="A38" s="21" t="inlineStr">
        <is>
          <t>ヤフーフリマ</t>
        </is>
      </c>
      <c r="B38" s="55" t="n">
        <v>0.05</v>
      </c>
      <c r="C38" s="56" t="n">
        <v>0</v>
      </c>
      <c r="D38" s="48">
        <f>COUNTIF('入力する'!$C$5:$C$204,$A38)</f>
        <v/>
      </c>
      <c r="E38" s="25">
        <f>SUMIF('入力する'!$C$5:$C$204,$A38,'入力する'!$N$5:$N$204)</f>
        <v/>
      </c>
      <c r="F38" s="25">
        <f>SUMIF('入力する'!$C$5:$C$204,$A38,'入力する'!$O$5:$O$204)</f>
        <v/>
      </c>
      <c r="G38" s="25">
        <f>SUMIF('入力する'!$C$5:$C$204,$A38,'入力する'!$Q$5:$Q$204)</f>
        <v/>
      </c>
      <c r="H38" s="49">
        <f>IF($F38=0,"",$G38/$F38)</f>
        <v/>
      </c>
      <c r="I38" s="27">
        <f>IF($G38=0,"",RANK($G38,$G$34:$G$43))</f>
        <v/>
      </c>
    </row>
    <row r="39" ht="22" customHeight="1">
      <c r="A39" s="28" t="inlineStr">
        <is>
          <t>ラクマ</t>
        </is>
      </c>
      <c r="B39" s="55" t="n">
        <v>0.045</v>
      </c>
      <c r="C39" s="56" t="n">
        <v>0</v>
      </c>
      <c r="D39" s="50">
        <f>COUNTIF('入力する'!$C$5:$C$204,$A39)</f>
        <v/>
      </c>
      <c r="E39" s="30">
        <f>SUMIF('入力する'!$C$5:$C$204,$A39,'入力する'!$N$5:$N$204)</f>
        <v/>
      </c>
      <c r="F39" s="30">
        <f>SUMIF('入力する'!$C$5:$C$204,$A39,'入力する'!$O$5:$O$204)</f>
        <v/>
      </c>
      <c r="G39" s="30">
        <f>SUMIF('入力する'!$C$5:$C$204,$A39,'入力する'!$Q$5:$Q$204)</f>
        <v/>
      </c>
      <c r="H39" s="51">
        <f>IF($F39=0,"",$G39/$F39)</f>
        <v/>
      </c>
      <c r="I39" s="32">
        <f>IF($G39=0,"",RANK($G39,$G$34:$G$43))</f>
        <v/>
      </c>
    </row>
    <row r="40" ht="22" customHeight="1">
      <c r="A40" s="21" t="inlineStr">
        <is>
          <t>楽天市場</t>
        </is>
      </c>
      <c r="B40" s="55" t="n">
        <v>0.08</v>
      </c>
      <c r="C40" s="56" t="n">
        <v>0</v>
      </c>
      <c r="D40" s="48">
        <f>COUNTIF('入力する'!$C$5:$C$204,$A40)</f>
        <v/>
      </c>
      <c r="E40" s="25">
        <f>SUMIF('入力する'!$C$5:$C$204,$A40,'入力する'!$N$5:$N$204)</f>
        <v/>
      </c>
      <c r="F40" s="25">
        <f>SUMIF('入力する'!$C$5:$C$204,$A40,'入力する'!$O$5:$O$204)</f>
        <v/>
      </c>
      <c r="G40" s="25">
        <f>SUMIF('入力する'!$C$5:$C$204,$A40,'入力する'!$Q$5:$Q$204)</f>
        <v/>
      </c>
      <c r="H40" s="49">
        <f>IF($F40=0,"",$G40/$F40)</f>
        <v/>
      </c>
      <c r="I40" s="27">
        <f>IF($G40=0,"",RANK($G40,$G$34:$G$43))</f>
        <v/>
      </c>
    </row>
    <row r="41" ht="22" customHeight="1">
      <c r="A41" s="28" t="inlineStr">
        <is>
          <t>Yahoo!ショッピング</t>
        </is>
      </c>
      <c r="B41" s="55" t="n">
        <v>0.05</v>
      </c>
      <c r="C41" s="56" t="n">
        <v>0</v>
      </c>
      <c r="D41" s="50">
        <f>COUNTIF('入力する'!$C$5:$C$204,$A41)</f>
        <v/>
      </c>
      <c r="E41" s="30">
        <f>SUMIF('入力する'!$C$5:$C$204,$A41,'入力する'!$N$5:$N$204)</f>
        <v/>
      </c>
      <c r="F41" s="30">
        <f>SUMIF('入力する'!$C$5:$C$204,$A41,'入力する'!$O$5:$O$204)</f>
        <v/>
      </c>
      <c r="G41" s="30">
        <f>SUMIF('入力する'!$C$5:$C$204,$A41,'入力する'!$Q$5:$Q$204)</f>
        <v/>
      </c>
      <c r="H41" s="51">
        <f>IF($F41=0,"",$G41/$F41)</f>
        <v/>
      </c>
      <c r="I41" s="32">
        <f>IF($G41=0,"",RANK($G41,$G$34:$G$43))</f>
        <v/>
      </c>
    </row>
    <row r="42" ht="22" customHeight="1">
      <c r="A42" s="21" t="inlineStr">
        <is>
          <t>BASE・自社サイト</t>
        </is>
      </c>
      <c r="B42" s="55" t="n">
        <v>0.066</v>
      </c>
      <c r="C42" s="56" t="n">
        <v>40</v>
      </c>
      <c r="D42" s="48">
        <f>COUNTIF('入力する'!$C$5:$C$204,$A42)</f>
        <v/>
      </c>
      <c r="E42" s="25">
        <f>SUMIF('入力する'!$C$5:$C$204,$A42,'入力する'!$N$5:$N$204)</f>
        <v/>
      </c>
      <c r="F42" s="25">
        <f>SUMIF('入力する'!$C$5:$C$204,$A42,'入力する'!$O$5:$O$204)</f>
        <v/>
      </c>
      <c r="G42" s="25">
        <f>SUMIF('入力する'!$C$5:$C$204,$A42,'入力する'!$Q$5:$Q$204)</f>
        <v/>
      </c>
      <c r="H42" s="49">
        <f>IF($F42=0,"",$G42/$F42)</f>
        <v/>
      </c>
      <c r="I42" s="27">
        <f>IF($G42=0,"",RANK($G42,$G$34:$G$43))</f>
        <v/>
      </c>
    </row>
    <row r="43" ht="22" customHeight="1">
      <c r="A43" s="28" t="inlineStr">
        <is>
          <t>店舗・その他</t>
        </is>
      </c>
      <c r="B43" s="55" t="n">
        <v>0</v>
      </c>
      <c r="C43" s="56" t="n">
        <v>0</v>
      </c>
      <c r="D43" s="50">
        <f>COUNTIF('入力する'!$C$5:$C$204,$A43)</f>
        <v/>
      </c>
      <c r="E43" s="30">
        <f>SUMIF('入力する'!$C$5:$C$204,$A43,'入力する'!$N$5:$N$204)</f>
        <v/>
      </c>
      <c r="F43" s="30">
        <f>SUMIF('入力する'!$C$5:$C$204,$A43,'入力する'!$O$5:$O$204)</f>
        <v/>
      </c>
      <c r="G43" s="30">
        <f>SUMIF('入力する'!$C$5:$C$204,$A43,'入力する'!$Q$5:$Q$204)</f>
        <v/>
      </c>
      <c r="H43" s="51">
        <f>IF($F43=0,"",$G43/$F43)</f>
        <v/>
      </c>
      <c r="I43" s="32">
        <f>IF($G43=0,"",RANK($G43,$G$34:$G$43))</f>
        <v/>
      </c>
    </row>
    <row r="44" ht="22" customHeight="1">
      <c r="A44" s="33" t="inlineStr">
        <is>
          <t>合計</t>
        </is>
      </c>
      <c r="B44" s="34" t="n"/>
      <c r="C44" s="34" t="n"/>
      <c r="D44" s="52">
        <f>SUM(D34:D43)</f>
        <v/>
      </c>
      <c r="E44" s="36">
        <f>SUM(E34:E43)</f>
        <v/>
      </c>
      <c r="F44" s="36">
        <f>SUM(F34:F43)</f>
        <v/>
      </c>
      <c r="G44" s="36">
        <f>SUM(G34:G43)</f>
        <v/>
      </c>
      <c r="H44" s="53">
        <f>IF($F$44=0,"",$G$44/$F$44)</f>
        <v/>
      </c>
      <c r="I44" s="38" t="n"/>
    </row>
    <row r="45" ht="22" customHeight="1">
      <c r="A45" s="3" t="inlineStr">
        <is>
          <t>※ 手数料率は目安です。カテゴリや契約で変わるので、各サイトの最新の規定にあわせて書きかえてください。</t>
        </is>
      </c>
    </row>
    <row r="46" ht="22" customHeight="1">
      <c r="A46" s="3" t="inlineStr">
        <is>
          <t>※ FBA配送代行料やゆうパケットなど、1個ごとにかかる発送費は「入力する」I列に入れます。</t>
        </is>
      </c>
    </row>
    <row r="47"/>
    <row r="48" ht="26" customHeight="1">
      <c r="A48" s="18" t="inlineStr">
        <is>
          <t>カテゴリべつの集計（実質利益の多い順に順位）</t>
        </is>
      </c>
      <c r="B48" s="18" t="n"/>
      <c r="C48" s="18" t="n"/>
      <c r="D48" s="18" t="n"/>
      <c r="E48" s="18" t="n"/>
      <c r="F48" s="18" t="n"/>
      <c r="G48" s="18" t="n"/>
      <c r="H48" s="18" t="n"/>
      <c r="I48" s="18" t="n"/>
    </row>
    <row r="49" ht="26" customHeight="1">
      <c r="A49" s="7" t="inlineStr">
        <is>
          <t>カテゴリ</t>
        </is>
      </c>
      <c r="B49" s="7" t="inlineStr">
        <is>
          <t>件数</t>
        </is>
      </c>
      <c r="C49" s="7" t="inlineStr">
        <is>
          <t>仕入原価</t>
        </is>
      </c>
      <c r="D49" s="7" t="inlineStr">
        <is>
          <t>売上見込</t>
        </is>
      </c>
      <c r="E49" s="7" t="inlineStr">
        <is>
          <t>実質利益</t>
        </is>
      </c>
      <c r="F49" s="7" t="inlineStr">
        <is>
          <t>利益率</t>
        </is>
      </c>
      <c r="G49" s="7" t="inlineStr">
        <is>
          <t>利益の構成比</t>
        </is>
      </c>
      <c r="H49" s="7" t="inlineStr">
        <is>
          <t>めやすとの差</t>
        </is>
      </c>
      <c r="I49" s="7" t="inlineStr">
        <is>
          <t>順位</t>
        </is>
      </c>
    </row>
    <row r="50" ht="22" customHeight="1">
      <c r="A50" s="21" t="inlineStr">
        <is>
          <t>家電・カメラ</t>
        </is>
      </c>
      <c r="B50" s="48">
        <f>COUNTIF('入力する'!$D$5:$D$204,$A50)</f>
        <v/>
      </c>
      <c r="C50" s="25">
        <f>SUMIF('入力する'!$D$5:$D$204,$A50,'入力する'!$N$5:$N$204)</f>
        <v/>
      </c>
      <c r="D50" s="25">
        <f>SUMIF('入力する'!$D$5:$D$204,$A50,'入力する'!$O$5:$O$204)</f>
        <v/>
      </c>
      <c r="E50" s="25">
        <f>SUMIF('入力する'!$D$5:$D$204,$A50,'入力する'!$Q$5:$Q$204)</f>
        <v/>
      </c>
      <c r="F50" s="49">
        <f>IF($D50=0,"",$E50/$D50)</f>
        <v/>
      </c>
      <c r="G50" s="49">
        <f>IF($E$62=0,"",$E50/$E$62)</f>
        <v/>
      </c>
      <c r="H50" s="49">
        <f>IF($F50="","",$F50-'入力する'!$B$2)</f>
        <v/>
      </c>
      <c r="I50" s="27">
        <f>IF($E50=0,"",RANK($E50,$E$50:$E$61))</f>
        <v/>
      </c>
    </row>
    <row r="51" ht="22" customHeight="1">
      <c r="A51" s="28" t="inlineStr">
        <is>
          <t>パソコン・周辺機器</t>
        </is>
      </c>
      <c r="B51" s="50">
        <f>COUNTIF('入力する'!$D$5:$D$204,$A51)</f>
        <v/>
      </c>
      <c r="C51" s="30">
        <f>SUMIF('入力する'!$D$5:$D$204,$A51,'入力する'!$N$5:$N$204)</f>
        <v/>
      </c>
      <c r="D51" s="30">
        <f>SUMIF('入力する'!$D$5:$D$204,$A51,'入力する'!$O$5:$O$204)</f>
        <v/>
      </c>
      <c r="E51" s="30">
        <f>SUMIF('入力する'!$D$5:$D$204,$A51,'入力する'!$Q$5:$Q$204)</f>
        <v/>
      </c>
      <c r="F51" s="51">
        <f>IF($D51=0,"",$E51/$D51)</f>
        <v/>
      </c>
      <c r="G51" s="51">
        <f>IF($E$62=0,"",$E51/$E$62)</f>
        <v/>
      </c>
      <c r="H51" s="51">
        <f>IF($F51="","",$F51-'入力する'!$B$2)</f>
        <v/>
      </c>
      <c r="I51" s="32">
        <f>IF($E51=0,"",RANK($E51,$E$50:$E$61))</f>
        <v/>
      </c>
    </row>
    <row r="52" ht="22" customHeight="1">
      <c r="A52" s="21" t="inlineStr">
        <is>
          <t>ゲーム</t>
        </is>
      </c>
      <c r="B52" s="48">
        <f>COUNTIF('入力する'!$D$5:$D$204,$A52)</f>
        <v/>
      </c>
      <c r="C52" s="25">
        <f>SUMIF('入力する'!$D$5:$D$204,$A52,'入力する'!$N$5:$N$204)</f>
        <v/>
      </c>
      <c r="D52" s="25">
        <f>SUMIF('入力する'!$D$5:$D$204,$A52,'入力する'!$O$5:$O$204)</f>
        <v/>
      </c>
      <c r="E52" s="25">
        <f>SUMIF('入力する'!$D$5:$D$204,$A52,'入力する'!$Q$5:$Q$204)</f>
        <v/>
      </c>
      <c r="F52" s="49">
        <f>IF($D52=0,"",$E52/$D52)</f>
        <v/>
      </c>
      <c r="G52" s="49">
        <f>IF($E$62=0,"",$E52/$E$62)</f>
        <v/>
      </c>
      <c r="H52" s="49">
        <f>IF($F52="","",$F52-'入力する'!$B$2)</f>
        <v/>
      </c>
      <c r="I52" s="27">
        <f>IF($E52=0,"",RANK($E52,$E$50:$E$61))</f>
        <v/>
      </c>
    </row>
    <row r="53" ht="22" customHeight="1">
      <c r="A53" s="28" t="inlineStr">
        <is>
          <t>ホビー・おもちゃ</t>
        </is>
      </c>
      <c r="B53" s="50">
        <f>COUNTIF('入力する'!$D$5:$D$204,$A53)</f>
        <v/>
      </c>
      <c r="C53" s="30">
        <f>SUMIF('入力する'!$D$5:$D$204,$A53,'入力する'!$N$5:$N$204)</f>
        <v/>
      </c>
      <c r="D53" s="30">
        <f>SUMIF('入力する'!$D$5:$D$204,$A53,'入力する'!$O$5:$O$204)</f>
        <v/>
      </c>
      <c r="E53" s="30">
        <f>SUMIF('入力する'!$D$5:$D$204,$A53,'入力する'!$Q$5:$Q$204)</f>
        <v/>
      </c>
      <c r="F53" s="51">
        <f>IF($D53=0,"",$E53/$D53)</f>
        <v/>
      </c>
      <c r="G53" s="51">
        <f>IF($E$62=0,"",$E53/$E$62)</f>
        <v/>
      </c>
      <c r="H53" s="51">
        <f>IF($F53="","",$F53-'入力する'!$B$2)</f>
        <v/>
      </c>
      <c r="I53" s="32">
        <f>IF($E53=0,"",RANK($E53,$E$50:$E$61))</f>
        <v/>
      </c>
    </row>
    <row r="54" ht="22" customHeight="1">
      <c r="A54" s="21" t="inlineStr">
        <is>
          <t>本・CD・DVD</t>
        </is>
      </c>
      <c r="B54" s="48">
        <f>COUNTIF('入力する'!$D$5:$D$204,$A54)</f>
        <v/>
      </c>
      <c r="C54" s="25">
        <f>SUMIF('入力する'!$D$5:$D$204,$A54,'入力する'!$N$5:$N$204)</f>
        <v/>
      </c>
      <c r="D54" s="25">
        <f>SUMIF('入力する'!$D$5:$D$204,$A54,'入力する'!$O$5:$O$204)</f>
        <v/>
      </c>
      <c r="E54" s="25">
        <f>SUMIF('入力する'!$D$5:$D$204,$A54,'入力する'!$Q$5:$Q$204)</f>
        <v/>
      </c>
      <c r="F54" s="49">
        <f>IF($D54=0,"",$E54/$D54)</f>
        <v/>
      </c>
      <c r="G54" s="49">
        <f>IF($E$62=0,"",$E54/$E$62)</f>
        <v/>
      </c>
      <c r="H54" s="49">
        <f>IF($F54="","",$F54-'入力する'!$B$2)</f>
        <v/>
      </c>
      <c r="I54" s="27">
        <f>IF($E54=0,"",RANK($E54,$E$50:$E$61))</f>
        <v/>
      </c>
    </row>
    <row r="55" ht="22" customHeight="1">
      <c r="A55" s="28" t="inlineStr">
        <is>
          <t>美容・コスメ</t>
        </is>
      </c>
      <c r="B55" s="50">
        <f>COUNTIF('入力する'!$D$5:$D$204,$A55)</f>
        <v/>
      </c>
      <c r="C55" s="30">
        <f>SUMIF('入力する'!$D$5:$D$204,$A55,'入力する'!$N$5:$N$204)</f>
        <v/>
      </c>
      <c r="D55" s="30">
        <f>SUMIF('入力する'!$D$5:$D$204,$A55,'入力する'!$O$5:$O$204)</f>
        <v/>
      </c>
      <c r="E55" s="30">
        <f>SUMIF('入力する'!$D$5:$D$204,$A55,'入力する'!$Q$5:$Q$204)</f>
        <v/>
      </c>
      <c r="F55" s="51">
        <f>IF($D55=0,"",$E55/$D55)</f>
        <v/>
      </c>
      <c r="G55" s="51">
        <f>IF($E$62=0,"",$E55/$E$62)</f>
        <v/>
      </c>
      <c r="H55" s="51">
        <f>IF($F55="","",$F55-'入力する'!$B$2)</f>
        <v/>
      </c>
      <c r="I55" s="32">
        <f>IF($E55=0,"",RANK($E55,$E$50:$E$61))</f>
        <v/>
      </c>
    </row>
    <row r="56" ht="22" customHeight="1">
      <c r="A56" s="21" t="inlineStr">
        <is>
          <t>食品・飲料</t>
        </is>
      </c>
      <c r="B56" s="48">
        <f>COUNTIF('入力する'!$D$5:$D$204,$A56)</f>
        <v/>
      </c>
      <c r="C56" s="25">
        <f>SUMIF('入力する'!$D$5:$D$204,$A56,'入力する'!$N$5:$N$204)</f>
        <v/>
      </c>
      <c r="D56" s="25">
        <f>SUMIF('入力する'!$D$5:$D$204,$A56,'入力する'!$O$5:$O$204)</f>
        <v/>
      </c>
      <c r="E56" s="25">
        <f>SUMIF('入力する'!$D$5:$D$204,$A56,'入力する'!$Q$5:$Q$204)</f>
        <v/>
      </c>
      <c r="F56" s="49">
        <f>IF($D56=0,"",$E56/$D56)</f>
        <v/>
      </c>
      <c r="G56" s="49">
        <f>IF($E$62=0,"",$E56/$E$62)</f>
        <v/>
      </c>
      <c r="H56" s="49">
        <f>IF($F56="","",$F56-'入力する'!$B$2)</f>
        <v/>
      </c>
      <c r="I56" s="27">
        <f>IF($E56=0,"",RANK($E56,$E$50:$E$61))</f>
        <v/>
      </c>
    </row>
    <row r="57" ht="22" customHeight="1">
      <c r="A57" s="28" t="inlineStr">
        <is>
          <t>日用品・雑貨</t>
        </is>
      </c>
      <c r="B57" s="50">
        <f>COUNTIF('入力する'!$D$5:$D$204,$A57)</f>
        <v/>
      </c>
      <c r="C57" s="30">
        <f>SUMIF('入力する'!$D$5:$D$204,$A57,'入力する'!$N$5:$N$204)</f>
        <v/>
      </c>
      <c r="D57" s="30">
        <f>SUMIF('入力する'!$D$5:$D$204,$A57,'入力する'!$O$5:$O$204)</f>
        <v/>
      </c>
      <c r="E57" s="30">
        <f>SUMIF('入力する'!$D$5:$D$204,$A57,'入力する'!$Q$5:$Q$204)</f>
        <v/>
      </c>
      <c r="F57" s="51">
        <f>IF($D57=0,"",$E57/$D57)</f>
        <v/>
      </c>
      <c r="G57" s="51">
        <f>IF($E$62=0,"",$E57/$E$62)</f>
        <v/>
      </c>
      <c r="H57" s="51">
        <f>IF($F57="","",$F57-'入力する'!$B$2)</f>
        <v/>
      </c>
      <c r="I57" s="32">
        <f>IF($E57=0,"",RANK($E57,$E$50:$E$61))</f>
        <v/>
      </c>
    </row>
    <row r="58" ht="22" customHeight="1">
      <c r="A58" s="21" t="inlineStr">
        <is>
          <t>ファッション</t>
        </is>
      </c>
      <c r="B58" s="48">
        <f>COUNTIF('入力する'!$D$5:$D$204,$A58)</f>
        <v/>
      </c>
      <c r="C58" s="25">
        <f>SUMIF('入力する'!$D$5:$D$204,$A58,'入力する'!$N$5:$N$204)</f>
        <v/>
      </c>
      <c r="D58" s="25">
        <f>SUMIF('入力する'!$D$5:$D$204,$A58,'入力する'!$O$5:$O$204)</f>
        <v/>
      </c>
      <c r="E58" s="25">
        <f>SUMIF('入力する'!$D$5:$D$204,$A58,'入力する'!$Q$5:$Q$204)</f>
        <v/>
      </c>
      <c r="F58" s="49">
        <f>IF($D58=0,"",$E58/$D58)</f>
        <v/>
      </c>
      <c r="G58" s="49">
        <f>IF($E$62=0,"",$E58/$E$62)</f>
        <v/>
      </c>
      <c r="H58" s="49">
        <f>IF($F58="","",$F58-'入力する'!$B$2)</f>
        <v/>
      </c>
      <c r="I58" s="27">
        <f>IF($E58=0,"",RANK($E58,$E$50:$E$61))</f>
        <v/>
      </c>
    </row>
    <row r="59" ht="22" customHeight="1">
      <c r="A59" s="28" t="inlineStr">
        <is>
          <t>スポーツ・アウトドア</t>
        </is>
      </c>
      <c r="B59" s="50">
        <f>COUNTIF('入力する'!$D$5:$D$204,$A59)</f>
        <v/>
      </c>
      <c r="C59" s="30">
        <f>SUMIF('入力する'!$D$5:$D$204,$A59,'入力する'!$N$5:$N$204)</f>
        <v/>
      </c>
      <c r="D59" s="30">
        <f>SUMIF('入力する'!$D$5:$D$204,$A59,'入力する'!$O$5:$O$204)</f>
        <v/>
      </c>
      <c r="E59" s="30">
        <f>SUMIF('入力する'!$D$5:$D$204,$A59,'入力する'!$Q$5:$Q$204)</f>
        <v/>
      </c>
      <c r="F59" s="51">
        <f>IF($D59=0,"",$E59/$D59)</f>
        <v/>
      </c>
      <c r="G59" s="51">
        <f>IF($E$62=0,"",$E59/$E$62)</f>
        <v/>
      </c>
      <c r="H59" s="51">
        <f>IF($F59="","",$F59-'入力する'!$B$2)</f>
        <v/>
      </c>
      <c r="I59" s="32">
        <f>IF($E59=0,"",RANK($E59,$E$50:$E$61))</f>
        <v/>
      </c>
    </row>
    <row r="60" ht="22" customHeight="1">
      <c r="A60" s="21" t="inlineStr">
        <is>
          <t>ベビー・キッズ</t>
        </is>
      </c>
      <c r="B60" s="48">
        <f>COUNTIF('入力する'!$D$5:$D$204,$A60)</f>
        <v/>
      </c>
      <c r="C60" s="25">
        <f>SUMIF('入力する'!$D$5:$D$204,$A60,'入力する'!$N$5:$N$204)</f>
        <v/>
      </c>
      <c r="D60" s="25">
        <f>SUMIF('入力する'!$D$5:$D$204,$A60,'入力する'!$O$5:$O$204)</f>
        <v/>
      </c>
      <c r="E60" s="25">
        <f>SUMIF('入力する'!$D$5:$D$204,$A60,'入力する'!$Q$5:$Q$204)</f>
        <v/>
      </c>
      <c r="F60" s="49">
        <f>IF($D60=0,"",$E60/$D60)</f>
        <v/>
      </c>
      <c r="G60" s="49">
        <f>IF($E$62=0,"",$E60/$E$62)</f>
        <v/>
      </c>
      <c r="H60" s="49">
        <f>IF($F60="","",$F60-'入力する'!$B$2)</f>
        <v/>
      </c>
      <c r="I60" s="27">
        <f>IF($E60=0,"",RANK($E60,$E$50:$E$61))</f>
        <v/>
      </c>
    </row>
    <row r="61" ht="22" customHeight="1">
      <c r="A61" s="28" t="inlineStr">
        <is>
          <t>その他</t>
        </is>
      </c>
      <c r="B61" s="50">
        <f>COUNTIF('入力する'!$D$5:$D$204,$A61)</f>
        <v/>
      </c>
      <c r="C61" s="30">
        <f>SUMIF('入力する'!$D$5:$D$204,$A61,'入力する'!$N$5:$N$204)</f>
        <v/>
      </c>
      <c r="D61" s="30">
        <f>SUMIF('入力する'!$D$5:$D$204,$A61,'入力する'!$O$5:$O$204)</f>
        <v/>
      </c>
      <c r="E61" s="30">
        <f>SUMIF('入力する'!$D$5:$D$204,$A61,'入力する'!$Q$5:$Q$204)</f>
        <v/>
      </c>
      <c r="F61" s="51">
        <f>IF($D61=0,"",$E61/$D61)</f>
        <v/>
      </c>
      <c r="G61" s="51">
        <f>IF($E$62=0,"",$E61/$E$62)</f>
        <v/>
      </c>
      <c r="H61" s="51">
        <f>IF($F61="","",$F61-'入力する'!$B$2)</f>
        <v/>
      </c>
      <c r="I61" s="32">
        <f>IF($E61=0,"",RANK($E61,$E$50:$E$61))</f>
        <v/>
      </c>
    </row>
    <row r="62" ht="22" customHeight="1">
      <c r="A62" s="33" t="inlineStr">
        <is>
          <t>合計</t>
        </is>
      </c>
      <c r="B62" s="52">
        <f>SUM(B50:B61)</f>
        <v/>
      </c>
      <c r="C62" s="36">
        <f>SUM(C50:C61)</f>
        <v/>
      </c>
      <c r="D62" s="36">
        <f>SUM(D50:D61)</f>
        <v/>
      </c>
      <c r="E62" s="36">
        <f>SUM(E50:E61)</f>
        <v/>
      </c>
      <c r="F62" s="53">
        <f>IF($D$62=0,"",$E$62/$D$62)</f>
        <v/>
      </c>
      <c r="G62" s="53">
        <f>IF($E$62=0,"",1)</f>
        <v/>
      </c>
      <c r="H62" s="53">
        <f>IF($F$62="","",$F$62-'入力する'!$B$2)</f>
        <v/>
      </c>
      <c r="I62" s="38" t="n"/>
    </row>
    <row r="63"/>
    <row r="64" ht="26" customHeight="1">
      <c r="A64" s="18" t="inlineStr">
        <is>
          <t>判定べつの内訳</t>
        </is>
      </c>
      <c r="B64" s="18" t="n"/>
      <c r="C64" s="18" t="n"/>
      <c r="D64" s="18" t="n"/>
      <c r="E64" s="18" t="n"/>
      <c r="F64" s="18" t="n"/>
      <c r="G64" s="18" t="n"/>
      <c r="H64" s="18" t="n"/>
      <c r="I64" s="18" t="n"/>
    </row>
    <row r="65" ht="26" customHeight="1">
      <c r="A65" s="7" t="inlineStr">
        <is>
          <t>判定</t>
        </is>
      </c>
      <c r="B65" s="7" t="inlineStr">
        <is>
          <t>件数</t>
        </is>
      </c>
      <c r="C65" s="7" t="inlineStr">
        <is>
          <t>件数の構成比</t>
        </is>
      </c>
      <c r="D65" s="7" t="inlineStr">
        <is>
          <t>仕入原価</t>
        </is>
      </c>
      <c r="E65" s="7" t="inlineStr">
        <is>
          <t>実質利益</t>
        </is>
      </c>
      <c r="F65" s="7" t="inlineStr">
        <is>
          <t>見かた</t>
        </is>
      </c>
      <c r="G65" s="7" t="n"/>
      <c r="H65" s="7" t="n"/>
      <c r="I65" s="7" t="n"/>
    </row>
    <row r="66" ht="22" customHeight="1">
      <c r="A66" s="27" t="inlineStr">
        <is>
          <t>仕入れる</t>
        </is>
      </c>
      <c r="B66" s="48">
        <f>COUNTIF('入力する'!$W$5:$W$204,$A66)</f>
        <v/>
      </c>
      <c r="C66" s="49">
        <f>IF($B$6=0,"",$B66/$B$6)</f>
        <v/>
      </c>
      <c r="D66" s="25">
        <f>SUMIF('入力する'!$W$5:$W$204,$A66,'入力する'!$N$5:$N$204)</f>
        <v/>
      </c>
      <c r="E66" s="25">
        <f>SUMIF('入力する'!$W$5:$W$204,$A66,'入力する'!$Q$5:$Q$204)</f>
        <v/>
      </c>
      <c r="F66" s="21" t="inlineStr">
        <is>
          <t>利益率も1個あたりの利益もめやすを満たしています。</t>
        </is>
      </c>
      <c r="G66" s="21" t="n"/>
      <c r="H66" s="21" t="n"/>
      <c r="I66" s="21" t="n"/>
    </row>
    <row r="67" ht="22" customHeight="1">
      <c r="A67" s="32" t="inlineStr">
        <is>
          <t>要検討</t>
        </is>
      </c>
      <c r="B67" s="50">
        <f>COUNTIF('入力する'!$W$5:$W$204,$A67)</f>
        <v/>
      </c>
      <c r="C67" s="51">
        <f>IF($B$6=0,"",$B67/$B$6)</f>
        <v/>
      </c>
      <c r="D67" s="30">
        <f>SUMIF('入力する'!$W$5:$W$204,$A67,'入力する'!$N$5:$N$204)</f>
        <v/>
      </c>
      <c r="E67" s="30">
        <f>SUMIF('入力する'!$W$5:$W$204,$A67,'入力する'!$Q$5:$Q$204)</f>
        <v/>
      </c>
      <c r="F67" s="28" t="inlineStr">
        <is>
          <t>めやすの片方だけ届いています。回転の速さと在庫リスクで決めます。</t>
        </is>
      </c>
      <c r="G67" s="28" t="n"/>
      <c r="H67" s="28" t="n"/>
      <c r="I67" s="28" t="n"/>
    </row>
    <row r="68" ht="22" customHeight="1">
      <c r="A68" s="27" t="inlineStr">
        <is>
          <t>見送り</t>
        </is>
      </c>
      <c r="B68" s="48">
        <f>COUNTIF('入力する'!$W$5:$W$204,$A68)</f>
        <v/>
      </c>
      <c r="C68" s="49">
        <f>IF($B$6=0,"",$B68/$B$6)</f>
        <v/>
      </c>
      <c r="D68" s="25">
        <f>SUMIF('入力する'!$W$5:$W$204,$A68,'入力する'!$N$5:$N$204)</f>
        <v/>
      </c>
      <c r="E68" s="25">
        <f>SUMIF('入力する'!$W$5:$W$204,$A68,'入力する'!$Q$5:$Q$204)</f>
        <v/>
      </c>
      <c r="F68" s="21" t="inlineStr">
        <is>
          <t>利益率も利益額もめやす未満です。仕入値を下げられないか交渉します。</t>
        </is>
      </c>
      <c r="G68" s="21" t="n"/>
      <c r="H68" s="21" t="n"/>
      <c r="I68" s="21" t="n"/>
    </row>
    <row r="69" ht="22" customHeight="1">
      <c r="A69" s="32" t="inlineStr">
        <is>
          <t>赤字</t>
        </is>
      </c>
      <c r="B69" s="50">
        <f>COUNTIF('入力する'!$W$5:$W$204,$A69)</f>
        <v/>
      </c>
      <c r="C69" s="51">
        <f>IF($B$6=0,"",$B69/$B$6)</f>
        <v/>
      </c>
      <c r="D69" s="30">
        <f>SUMIF('入力する'!$W$5:$W$204,$A69,'入力する'!$N$5:$N$204)</f>
        <v/>
      </c>
      <c r="E69" s="30">
        <f>SUMIF('入力する'!$W$5:$W$204,$A69,'入力する'!$Q$5:$Q$204)</f>
        <v/>
      </c>
      <c r="F69" s="28" t="inlineStr">
        <is>
          <t>手数料と送料を引くと残りません。売価か仕入値の見直しが必要です。</t>
        </is>
      </c>
      <c r="G69" s="28" t="n"/>
      <c r="H69" s="28" t="n"/>
      <c r="I69" s="28" t="n"/>
    </row>
    <row r="70" ht="22" customHeight="1">
      <c r="A70" s="27" t="inlineStr">
        <is>
          <t>入力が足りません</t>
        </is>
      </c>
      <c r="B70" s="48">
        <f>COUNTIF('入力する'!$W$5:$W$204,$A70)</f>
        <v/>
      </c>
      <c r="C70" s="49">
        <f>IF($B$6=0,"",$B70/$B$6)</f>
        <v/>
      </c>
      <c r="D70" s="25">
        <f>SUMIF('入力する'!$W$5:$W$204,$A70,'入力する'!$N$5:$N$204)</f>
        <v/>
      </c>
      <c r="E70" s="25">
        <f>SUMIF('入力する'!$W$5:$W$204,$A70,'入力する'!$Q$5:$Q$204)</f>
        <v/>
      </c>
      <c r="F70" s="21" t="inlineStr">
        <is>
          <t>販路・仕入単価・想定売価のどれかが空です。</t>
        </is>
      </c>
      <c r="G70" s="21" t="n"/>
      <c r="H70" s="21" t="n"/>
      <c r="I70" s="21" t="n"/>
    </row>
    <row r="71" ht="22" customHeight="1">
      <c r="A71" s="32" t="inlineStr">
        <is>
          <t>販路が一覧にない</t>
        </is>
      </c>
      <c r="B71" s="50">
        <f>COUNTIF('入力する'!$W$5:$W$204,$A71)</f>
        <v/>
      </c>
      <c r="C71" s="51">
        <f>IF($B$6=0,"",$B71/$B$6)</f>
        <v/>
      </c>
      <c r="D71" s="30">
        <f>SUMIF('入力する'!$W$5:$W$204,$A71,'入力する'!$N$5:$N$204)</f>
        <v/>
      </c>
      <c r="E71" s="30">
        <f>SUMIF('入力する'!$W$5:$W$204,$A71,'入力する'!$Q$5:$Q$204)</f>
        <v/>
      </c>
      <c r="F71" s="28" t="inlineStr">
        <is>
          <t>下の販路べつの表にない名前です。名前をそろえると集計に入ります。</t>
        </is>
      </c>
      <c r="G71" s="28" t="n"/>
      <c r="H71" s="28" t="n"/>
      <c r="I71" s="28" t="n"/>
    </row>
    <row r="72"/>
    <row r="73" ht="26" customHeight="1">
      <c r="A73" s="18" t="inlineStr">
        <is>
          <t>状況べつの集計（資金がどこにあるか）</t>
        </is>
      </c>
      <c r="B73" s="18" t="n"/>
      <c r="C73" s="18" t="n"/>
      <c r="D73" s="18" t="n"/>
      <c r="E73" s="18" t="n"/>
      <c r="F73" s="18" t="n"/>
      <c r="G73" s="18" t="n"/>
      <c r="H73" s="18" t="n"/>
      <c r="I73" s="18" t="n"/>
    </row>
    <row r="74" ht="26" customHeight="1">
      <c r="A74" s="7" t="inlineStr">
        <is>
          <t>状況</t>
        </is>
      </c>
      <c r="B74" s="7" t="inlineStr">
        <is>
          <t>件数</t>
        </is>
      </c>
      <c r="C74" s="7" t="inlineStr">
        <is>
          <t>仕入原価</t>
        </is>
      </c>
      <c r="D74" s="7" t="inlineStr">
        <is>
          <t>売上見込</t>
        </is>
      </c>
      <c r="E74" s="7" t="inlineStr">
        <is>
          <t>実質利益</t>
        </is>
      </c>
      <c r="F74" s="7" t="inlineStr">
        <is>
          <t>利益率</t>
        </is>
      </c>
      <c r="G74" s="7" t="n"/>
      <c r="H74" s="7" t="n"/>
      <c r="I74" s="7" t="n"/>
    </row>
    <row r="75" ht="22" customHeight="1">
      <c r="A75" s="27" t="inlineStr">
        <is>
          <t>検討中</t>
        </is>
      </c>
      <c r="B75" s="48">
        <f>COUNTIF('入力する'!$K$5:$K$204,$A75)</f>
        <v/>
      </c>
      <c r="C75" s="25">
        <f>SUMIF('入力する'!$K$5:$K$204,$A75,'入力する'!$N$5:$N$204)</f>
        <v/>
      </c>
      <c r="D75" s="25">
        <f>SUMIF('入力する'!$K$5:$K$204,$A75,'入力する'!$O$5:$O$204)</f>
        <v/>
      </c>
      <c r="E75" s="25">
        <f>SUMIF('入力する'!$K$5:$K$204,$A75,'入力する'!$Q$5:$Q$204)</f>
        <v/>
      </c>
      <c r="F75" s="49">
        <f>IF($D75=0,"",$E75/$D75)</f>
        <v/>
      </c>
      <c r="G75" s="21" t="n"/>
      <c r="H75" s="21" t="n"/>
      <c r="I75" s="21" t="n"/>
    </row>
    <row r="76" ht="22" customHeight="1">
      <c r="A76" s="32" t="inlineStr">
        <is>
          <t>仕入済</t>
        </is>
      </c>
      <c r="B76" s="50">
        <f>COUNTIF('入力する'!$K$5:$K$204,$A76)</f>
        <v/>
      </c>
      <c r="C76" s="30">
        <f>SUMIF('入力する'!$K$5:$K$204,$A76,'入力する'!$N$5:$N$204)</f>
        <v/>
      </c>
      <c r="D76" s="30">
        <f>SUMIF('入力する'!$K$5:$K$204,$A76,'入力する'!$O$5:$O$204)</f>
        <v/>
      </c>
      <c r="E76" s="30">
        <f>SUMIF('入力する'!$K$5:$K$204,$A76,'入力する'!$Q$5:$Q$204)</f>
        <v/>
      </c>
      <c r="F76" s="51">
        <f>IF($D76=0,"",$E76/$D76)</f>
        <v/>
      </c>
      <c r="G76" s="28" t="n"/>
      <c r="H76" s="28" t="n"/>
      <c r="I76" s="28" t="n"/>
    </row>
    <row r="77" ht="22" customHeight="1">
      <c r="A77" s="27" t="inlineStr">
        <is>
          <t>出品中</t>
        </is>
      </c>
      <c r="B77" s="48">
        <f>COUNTIF('入力する'!$K$5:$K$204,$A77)</f>
        <v/>
      </c>
      <c r="C77" s="25">
        <f>SUMIF('入力する'!$K$5:$K$204,$A77,'入力する'!$N$5:$N$204)</f>
        <v/>
      </c>
      <c r="D77" s="25">
        <f>SUMIF('入力する'!$K$5:$K$204,$A77,'入力する'!$O$5:$O$204)</f>
        <v/>
      </c>
      <c r="E77" s="25">
        <f>SUMIF('入力する'!$K$5:$K$204,$A77,'入力する'!$Q$5:$Q$204)</f>
        <v/>
      </c>
      <c r="F77" s="49">
        <f>IF($D77=0,"",$E77/$D77)</f>
        <v/>
      </c>
      <c r="G77" s="21" t="n"/>
      <c r="H77" s="21" t="n"/>
      <c r="I77" s="21" t="n"/>
    </row>
    <row r="78" ht="22" customHeight="1">
      <c r="A78" s="32" t="inlineStr">
        <is>
          <t>売却済</t>
        </is>
      </c>
      <c r="B78" s="50">
        <f>COUNTIF('入力する'!$K$5:$K$204,$A78)</f>
        <v/>
      </c>
      <c r="C78" s="30">
        <f>SUMIF('入力する'!$K$5:$K$204,$A78,'入力する'!$N$5:$N$204)</f>
        <v/>
      </c>
      <c r="D78" s="30">
        <f>SUMIF('入力する'!$K$5:$K$204,$A78,'入力する'!$O$5:$O$204)</f>
        <v/>
      </c>
      <c r="E78" s="30">
        <f>SUMIF('入力する'!$K$5:$K$204,$A78,'入力する'!$Q$5:$Q$204)</f>
        <v/>
      </c>
      <c r="F78" s="51">
        <f>IF($D78=0,"",$E78/$D78)</f>
        <v/>
      </c>
      <c r="G78" s="28" t="n"/>
      <c r="H78" s="28" t="n"/>
      <c r="I78" s="28" t="n"/>
    </row>
    <row r="79" ht="22" customHeight="1">
      <c r="A79" s="27" t="inlineStr">
        <is>
          <t>見送り</t>
        </is>
      </c>
      <c r="B79" s="48">
        <f>COUNTIF('入力する'!$K$5:$K$204,$A79)</f>
        <v/>
      </c>
      <c r="C79" s="25">
        <f>SUMIF('入力する'!$K$5:$K$204,$A79,'入力する'!$N$5:$N$204)</f>
        <v/>
      </c>
      <c r="D79" s="25">
        <f>SUMIF('入力する'!$K$5:$K$204,$A79,'入力する'!$O$5:$O$204)</f>
        <v/>
      </c>
      <c r="E79" s="25">
        <f>SUMIF('入力する'!$K$5:$K$204,$A79,'入力する'!$Q$5:$Q$204)</f>
        <v/>
      </c>
      <c r="F79" s="49">
        <f>IF($D79=0,"",$E79/$D79)</f>
        <v/>
      </c>
      <c r="G79" s="21" t="n"/>
      <c r="H79" s="21" t="n"/>
      <c r="I79" s="21" t="n"/>
    </row>
    <row r="80"/>
    <row r="81" ht="26" customHeight="1">
      <c r="A81" s="18" t="inlineStr">
        <is>
          <t>月べつの推移（「入力する」B1の年の12か月）</t>
        </is>
      </c>
      <c r="B81" s="18" t="n"/>
      <c r="C81" s="18" t="n"/>
      <c r="D81" s="18" t="n"/>
      <c r="E81" s="18" t="n"/>
      <c r="F81" s="18" t="n"/>
      <c r="G81" s="18" t="n"/>
      <c r="H81" s="18" t="n"/>
      <c r="I81" s="18" t="n"/>
    </row>
    <row r="82" ht="26" customHeight="1">
      <c r="A82" s="7" t="inlineStr">
        <is>
          <t>月</t>
        </is>
      </c>
      <c r="B82" s="7" t="inlineStr">
        <is>
          <t>件数</t>
        </is>
      </c>
      <c r="C82" s="7" t="inlineStr">
        <is>
          <t>仕入原価</t>
        </is>
      </c>
      <c r="D82" s="7" t="inlineStr">
        <is>
          <t>売上見込</t>
        </is>
      </c>
      <c r="E82" s="7" t="inlineStr">
        <is>
          <t>手数料・送料</t>
        </is>
      </c>
      <c r="F82" s="7" t="inlineStr">
        <is>
          <t>実質利益</t>
        </is>
      </c>
      <c r="G82" s="7" t="inlineStr">
        <is>
          <t>利益率</t>
        </is>
      </c>
      <c r="H82" s="7" t="inlineStr">
        <is>
          <t>「仕入れる」件数</t>
        </is>
      </c>
      <c r="I82" s="7" t="n"/>
    </row>
    <row r="83" ht="22" customHeight="1">
      <c r="A83" s="27">
        <f>TEXT(DATE('入力する'!$B$1,1,1),"yyyy/mm")</f>
        <v/>
      </c>
      <c r="B83" s="48">
        <f>COUNTIF('入力する'!$X$5:$X$204,$A83)</f>
        <v/>
      </c>
      <c r="C83" s="25">
        <f>SUMIF('入力する'!$X$5:$X$204,$A83,'入力する'!$N$5:$N$204)</f>
        <v/>
      </c>
      <c r="D83" s="25">
        <f>SUMIF('入力する'!$X$5:$X$204,$A83,'入力する'!$O$5:$O$204)</f>
        <v/>
      </c>
      <c r="E83" s="25">
        <f>SUMIF('入力する'!$X$5:$X$204,$A83,'入力する'!$P$5:$P$204)</f>
        <v/>
      </c>
      <c r="F83" s="25">
        <f>SUMIF('入力する'!$X$5:$X$204,$A83,'入力する'!$Q$5:$Q$204)</f>
        <v/>
      </c>
      <c r="G83" s="49">
        <f>IF($D83=0,"",$F83/$D83)</f>
        <v/>
      </c>
      <c r="H83" s="48">
        <f>COUNTIFS('入力する'!$X$5:$X$204,$A83,'入力する'!$W$5:$W$204,"仕入れる")</f>
        <v/>
      </c>
      <c r="I83" s="21" t="n"/>
    </row>
    <row r="84" ht="22" customHeight="1">
      <c r="A84" s="32">
        <f>TEXT(DATE('入力する'!$B$1,2,1),"yyyy/mm")</f>
        <v/>
      </c>
      <c r="B84" s="50">
        <f>COUNTIF('入力する'!$X$5:$X$204,$A84)</f>
        <v/>
      </c>
      <c r="C84" s="30">
        <f>SUMIF('入力する'!$X$5:$X$204,$A84,'入力する'!$N$5:$N$204)</f>
        <v/>
      </c>
      <c r="D84" s="30">
        <f>SUMIF('入力する'!$X$5:$X$204,$A84,'入力する'!$O$5:$O$204)</f>
        <v/>
      </c>
      <c r="E84" s="30">
        <f>SUMIF('入力する'!$X$5:$X$204,$A84,'入力する'!$P$5:$P$204)</f>
        <v/>
      </c>
      <c r="F84" s="30">
        <f>SUMIF('入力する'!$X$5:$X$204,$A84,'入力する'!$Q$5:$Q$204)</f>
        <v/>
      </c>
      <c r="G84" s="51">
        <f>IF($D84=0,"",$F84/$D84)</f>
        <v/>
      </c>
      <c r="H84" s="50">
        <f>COUNTIFS('入力する'!$X$5:$X$204,$A84,'入力する'!$W$5:$W$204,"仕入れる")</f>
        <v/>
      </c>
      <c r="I84" s="28" t="n"/>
    </row>
    <row r="85" ht="22" customHeight="1">
      <c r="A85" s="27">
        <f>TEXT(DATE('入力する'!$B$1,3,1),"yyyy/mm")</f>
        <v/>
      </c>
      <c r="B85" s="48">
        <f>COUNTIF('入力する'!$X$5:$X$204,$A85)</f>
        <v/>
      </c>
      <c r="C85" s="25">
        <f>SUMIF('入力する'!$X$5:$X$204,$A85,'入力する'!$N$5:$N$204)</f>
        <v/>
      </c>
      <c r="D85" s="25">
        <f>SUMIF('入力する'!$X$5:$X$204,$A85,'入力する'!$O$5:$O$204)</f>
        <v/>
      </c>
      <c r="E85" s="25">
        <f>SUMIF('入力する'!$X$5:$X$204,$A85,'入力する'!$P$5:$P$204)</f>
        <v/>
      </c>
      <c r="F85" s="25">
        <f>SUMIF('入力する'!$X$5:$X$204,$A85,'入力する'!$Q$5:$Q$204)</f>
        <v/>
      </c>
      <c r="G85" s="49">
        <f>IF($D85=0,"",$F85/$D85)</f>
        <v/>
      </c>
      <c r="H85" s="48">
        <f>COUNTIFS('入力する'!$X$5:$X$204,$A85,'入力する'!$W$5:$W$204,"仕入れる")</f>
        <v/>
      </c>
      <c r="I85" s="21" t="n"/>
    </row>
    <row r="86" ht="22" customHeight="1">
      <c r="A86" s="32">
        <f>TEXT(DATE('入力する'!$B$1,4,1),"yyyy/mm")</f>
        <v/>
      </c>
      <c r="B86" s="50">
        <f>COUNTIF('入力する'!$X$5:$X$204,$A86)</f>
        <v/>
      </c>
      <c r="C86" s="30">
        <f>SUMIF('入力する'!$X$5:$X$204,$A86,'入力する'!$N$5:$N$204)</f>
        <v/>
      </c>
      <c r="D86" s="30">
        <f>SUMIF('入力する'!$X$5:$X$204,$A86,'入力する'!$O$5:$O$204)</f>
        <v/>
      </c>
      <c r="E86" s="30">
        <f>SUMIF('入力する'!$X$5:$X$204,$A86,'入力する'!$P$5:$P$204)</f>
        <v/>
      </c>
      <c r="F86" s="30">
        <f>SUMIF('入力する'!$X$5:$X$204,$A86,'入力する'!$Q$5:$Q$204)</f>
        <v/>
      </c>
      <c r="G86" s="51">
        <f>IF($D86=0,"",$F86/$D86)</f>
        <v/>
      </c>
      <c r="H86" s="50">
        <f>COUNTIFS('入力する'!$X$5:$X$204,$A86,'入力する'!$W$5:$W$204,"仕入れる")</f>
        <v/>
      </c>
      <c r="I86" s="28" t="n"/>
    </row>
    <row r="87" ht="22" customHeight="1">
      <c r="A87" s="27">
        <f>TEXT(DATE('入力する'!$B$1,5,1),"yyyy/mm")</f>
        <v/>
      </c>
      <c r="B87" s="48">
        <f>COUNTIF('入力する'!$X$5:$X$204,$A87)</f>
        <v/>
      </c>
      <c r="C87" s="25">
        <f>SUMIF('入力する'!$X$5:$X$204,$A87,'入力する'!$N$5:$N$204)</f>
        <v/>
      </c>
      <c r="D87" s="25">
        <f>SUMIF('入力する'!$X$5:$X$204,$A87,'入力する'!$O$5:$O$204)</f>
        <v/>
      </c>
      <c r="E87" s="25">
        <f>SUMIF('入力する'!$X$5:$X$204,$A87,'入力する'!$P$5:$P$204)</f>
        <v/>
      </c>
      <c r="F87" s="25">
        <f>SUMIF('入力する'!$X$5:$X$204,$A87,'入力する'!$Q$5:$Q$204)</f>
        <v/>
      </c>
      <c r="G87" s="49">
        <f>IF($D87=0,"",$F87/$D87)</f>
        <v/>
      </c>
      <c r="H87" s="48">
        <f>COUNTIFS('入力する'!$X$5:$X$204,$A87,'入力する'!$W$5:$W$204,"仕入れる")</f>
        <v/>
      </c>
      <c r="I87" s="21" t="n"/>
    </row>
    <row r="88" ht="22" customHeight="1">
      <c r="A88" s="32">
        <f>TEXT(DATE('入力する'!$B$1,6,1),"yyyy/mm")</f>
        <v/>
      </c>
      <c r="B88" s="50">
        <f>COUNTIF('入力する'!$X$5:$X$204,$A88)</f>
        <v/>
      </c>
      <c r="C88" s="30">
        <f>SUMIF('入力する'!$X$5:$X$204,$A88,'入力する'!$N$5:$N$204)</f>
        <v/>
      </c>
      <c r="D88" s="30">
        <f>SUMIF('入力する'!$X$5:$X$204,$A88,'入力する'!$O$5:$O$204)</f>
        <v/>
      </c>
      <c r="E88" s="30">
        <f>SUMIF('入力する'!$X$5:$X$204,$A88,'入力する'!$P$5:$P$204)</f>
        <v/>
      </c>
      <c r="F88" s="30">
        <f>SUMIF('入力する'!$X$5:$X$204,$A88,'入力する'!$Q$5:$Q$204)</f>
        <v/>
      </c>
      <c r="G88" s="51">
        <f>IF($D88=0,"",$F88/$D88)</f>
        <v/>
      </c>
      <c r="H88" s="50">
        <f>COUNTIFS('入力する'!$X$5:$X$204,$A88,'入力する'!$W$5:$W$204,"仕入れる")</f>
        <v/>
      </c>
      <c r="I88" s="28" t="n"/>
    </row>
    <row r="89" ht="22" customHeight="1">
      <c r="A89" s="27">
        <f>TEXT(DATE('入力する'!$B$1,7,1),"yyyy/mm")</f>
        <v/>
      </c>
      <c r="B89" s="48">
        <f>COUNTIF('入力する'!$X$5:$X$204,$A89)</f>
        <v/>
      </c>
      <c r="C89" s="25">
        <f>SUMIF('入力する'!$X$5:$X$204,$A89,'入力する'!$N$5:$N$204)</f>
        <v/>
      </c>
      <c r="D89" s="25">
        <f>SUMIF('入力する'!$X$5:$X$204,$A89,'入力する'!$O$5:$O$204)</f>
        <v/>
      </c>
      <c r="E89" s="25">
        <f>SUMIF('入力する'!$X$5:$X$204,$A89,'入力する'!$P$5:$P$204)</f>
        <v/>
      </c>
      <c r="F89" s="25">
        <f>SUMIF('入力する'!$X$5:$X$204,$A89,'入力する'!$Q$5:$Q$204)</f>
        <v/>
      </c>
      <c r="G89" s="49">
        <f>IF($D89=0,"",$F89/$D89)</f>
        <v/>
      </c>
      <c r="H89" s="48">
        <f>COUNTIFS('入力する'!$X$5:$X$204,$A89,'入力する'!$W$5:$W$204,"仕入れる")</f>
        <v/>
      </c>
      <c r="I89" s="21" t="n"/>
    </row>
    <row r="90" ht="22" customHeight="1">
      <c r="A90" s="32">
        <f>TEXT(DATE('入力する'!$B$1,8,1),"yyyy/mm")</f>
        <v/>
      </c>
      <c r="B90" s="50">
        <f>COUNTIF('入力する'!$X$5:$X$204,$A90)</f>
        <v/>
      </c>
      <c r="C90" s="30">
        <f>SUMIF('入力する'!$X$5:$X$204,$A90,'入力する'!$N$5:$N$204)</f>
        <v/>
      </c>
      <c r="D90" s="30">
        <f>SUMIF('入力する'!$X$5:$X$204,$A90,'入力する'!$O$5:$O$204)</f>
        <v/>
      </c>
      <c r="E90" s="30">
        <f>SUMIF('入力する'!$X$5:$X$204,$A90,'入力する'!$P$5:$P$204)</f>
        <v/>
      </c>
      <c r="F90" s="30">
        <f>SUMIF('入力する'!$X$5:$X$204,$A90,'入力する'!$Q$5:$Q$204)</f>
        <v/>
      </c>
      <c r="G90" s="51">
        <f>IF($D90=0,"",$F90/$D90)</f>
        <v/>
      </c>
      <c r="H90" s="50">
        <f>COUNTIFS('入力する'!$X$5:$X$204,$A90,'入力する'!$W$5:$W$204,"仕入れる")</f>
        <v/>
      </c>
      <c r="I90" s="28" t="n"/>
    </row>
    <row r="91" ht="22" customHeight="1">
      <c r="A91" s="27">
        <f>TEXT(DATE('入力する'!$B$1,9,1),"yyyy/mm")</f>
        <v/>
      </c>
      <c r="B91" s="48">
        <f>COUNTIF('入力する'!$X$5:$X$204,$A91)</f>
        <v/>
      </c>
      <c r="C91" s="25">
        <f>SUMIF('入力する'!$X$5:$X$204,$A91,'入力する'!$N$5:$N$204)</f>
        <v/>
      </c>
      <c r="D91" s="25">
        <f>SUMIF('入力する'!$X$5:$X$204,$A91,'入力する'!$O$5:$O$204)</f>
        <v/>
      </c>
      <c r="E91" s="25">
        <f>SUMIF('入力する'!$X$5:$X$204,$A91,'入力する'!$P$5:$P$204)</f>
        <v/>
      </c>
      <c r="F91" s="25">
        <f>SUMIF('入力する'!$X$5:$X$204,$A91,'入力する'!$Q$5:$Q$204)</f>
        <v/>
      </c>
      <c r="G91" s="49">
        <f>IF($D91=0,"",$F91/$D91)</f>
        <v/>
      </c>
      <c r="H91" s="48">
        <f>COUNTIFS('入力する'!$X$5:$X$204,$A91,'入力する'!$W$5:$W$204,"仕入れる")</f>
        <v/>
      </c>
      <c r="I91" s="21" t="n"/>
    </row>
    <row r="92" ht="22" customHeight="1">
      <c r="A92" s="32">
        <f>TEXT(DATE('入力する'!$B$1,10,1),"yyyy/mm")</f>
        <v/>
      </c>
      <c r="B92" s="50">
        <f>COUNTIF('入力する'!$X$5:$X$204,$A92)</f>
        <v/>
      </c>
      <c r="C92" s="30">
        <f>SUMIF('入力する'!$X$5:$X$204,$A92,'入力する'!$N$5:$N$204)</f>
        <v/>
      </c>
      <c r="D92" s="30">
        <f>SUMIF('入力する'!$X$5:$X$204,$A92,'入力する'!$O$5:$O$204)</f>
        <v/>
      </c>
      <c r="E92" s="30">
        <f>SUMIF('入力する'!$X$5:$X$204,$A92,'入力する'!$P$5:$P$204)</f>
        <v/>
      </c>
      <c r="F92" s="30">
        <f>SUMIF('入力する'!$X$5:$X$204,$A92,'入力する'!$Q$5:$Q$204)</f>
        <v/>
      </c>
      <c r="G92" s="51">
        <f>IF($D92=0,"",$F92/$D92)</f>
        <v/>
      </c>
      <c r="H92" s="50">
        <f>COUNTIFS('入力する'!$X$5:$X$204,$A92,'入力する'!$W$5:$W$204,"仕入れる")</f>
        <v/>
      </c>
      <c r="I92" s="28" t="n"/>
    </row>
    <row r="93" ht="22" customHeight="1">
      <c r="A93" s="27">
        <f>TEXT(DATE('入力する'!$B$1,11,1),"yyyy/mm")</f>
        <v/>
      </c>
      <c r="B93" s="48">
        <f>COUNTIF('入力する'!$X$5:$X$204,$A93)</f>
        <v/>
      </c>
      <c r="C93" s="25">
        <f>SUMIF('入力する'!$X$5:$X$204,$A93,'入力する'!$N$5:$N$204)</f>
        <v/>
      </c>
      <c r="D93" s="25">
        <f>SUMIF('入力する'!$X$5:$X$204,$A93,'入力する'!$O$5:$O$204)</f>
        <v/>
      </c>
      <c r="E93" s="25">
        <f>SUMIF('入力する'!$X$5:$X$204,$A93,'入力する'!$P$5:$P$204)</f>
        <v/>
      </c>
      <c r="F93" s="25">
        <f>SUMIF('入力する'!$X$5:$X$204,$A93,'入力する'!$Q$5:$Q$204)</f>
        <v/>
      </c>
      <c r="G93" s="49">
        <f>IF($D93=0,"",$F93/$D93)</f>
        <v/>
      </c>
      <c r="H93" s="48">
        <f>COUNTIFS('入力する'!$X$5:$X$204,$A93,'入力する'!$W$5:$W$204,"仕入れる")</f>
        <v/>
      </c>
      <c r="I93" s="21" t="n"/>
    </row>
    <row r="94" ht="22" customHeight="1">
      <c r="A94" s="32">
        <f>TEXT(DATE('入力する'!$B$1,12,1),"yyyy/mm")</f>
        <v/>
      </c>
      <c r="B94" s="50">
        <f>COUNTIF('入力する'!$X$5:$X$204,$A94)</f>
        <v/>
      </c>
      <c r="C94" s="30">
        <f>SUMIF('入力する'!$X$5:$X$204,$A94,'入力する'!$N$5:$N$204)</f>
        <v/>
      </c>
      <c r="D94" s="30">
        <f>SUMIF('入力する'!$X$5:$X$204,$A94,'入力する'!$O$5:$O$204)</f>
        <v/>
      </c>
      <c r="E94" s="30">
        <f>SUMIF('入力する'!$X$5:$X$204,$A94,'入力する'!$P$5:$P$204)</f>
        <v/>
      </c>
      <c r="F94" s="30">
        <f>SUMIF('入力する'!$X$5:$X$204,$A94,'入力する'!$Q$5:$Q$204)</f>
        <v/>
      </c>
      <c r="G94" s="51">
        <f>IF($D94=0,"",$F94/$D94)</f>
        <v/>
      </c>
      <c r="H94" s="50">
        <f>COUNTIFS('入力する'!$X$5:$X$204,$A94,'入力する'!$W$5:$W$204,"仕入れる")</f>
        <v/>
      </c>
      <c r="I94" s="28" t="n"/>
    </row>
    <row r="95" ht="22" customHeight="1">
      <c r="A95" s="39" t="inlineStr">
        <is>
          <t>年の合計</t>
        </is>
      </c>
      <c r="B95" s="52">
        <f>SUM(B83:B94)</f>
        <v/>
      </c>
      <c r="C95" s="36">
        <f>SUM(C83:C94)</f>
        <v/>
      </c>
      <c r="D95" s="36">
        <f>SUM(D83:D94)</f>
        <v/>
      </c>
      <c r="E95" s="36">
        <f>SUM(E83:E94)</f>
        <v/>
      </c>
      <c r="F95" s="36">
        <f>SUM(F83:F94)</f>
        <v/>
      </c>
      <c r="G95" s="53">
        <f>IF($D$95=0,"",$F$95/$D$95)</f>
        <v/>
      </c>
      <c r="H95" s="52">
        <f>SUM(H83:H94)</f>
        <v/>
      </c>
      <c r="I95" s="40" t="n"/>
    </row>
    <row r="96" ht="22" customHeight="1">
      <c r="A96" s="3" t="inlineStr">
        <is>
          <t>※ 月の並びは「入力する」B1の年から自動で作っています。年をまたぐときはB1を切りかえてください。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78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7" t="inlineStr">
        <is>
          <t>せどり仕入れ判定シート｜使い方と注意</t>
        </is>
      </c>
    </row>
    <row r="3" ht="26" customHeight="1">
      <c r="A3" s="18" t="inlineStr">
        <is>
          <t>このシートについて</t>
        </is>
      </c>
    </row>
    <row r="4" ht="22" customHeight="1">
      <c r="A4" s="41" t="inlineStr">
        <is>
          <t>店頭やネットで見つけた商品を「仕入れていいか」を、その場で決めるためのシートです。</t>
        </is>
      </c>
    </row>
    <row r="5" ht="22" customHeight="1">
      <c r="A5" s="41" t="inlineStr">
        <is>
          <t>仕入値と想定売価を入れると、販売手数料・送料・梱包代まで引いた実質利益と、</t>
        </is>
      </c>
    </row>
    <row r="6" ht="22" customHeight="1">
      <c r="A6" s="41" t="inlineStr">
        <is>
          <t>赤字になるぎりぎりの売価（損益分岐売価）が出ます。売価だけを見て仕入れて、手数料で消える失敗を防ぎます。</t>
        </is>
      </c>
    </row>
    <row r="7" ht="10" customHeight="1"/>
    <row r="8" ht="26" customHeight="1">
      <c r="A8" s="18" t="inlineStr">
        <is>
          <t>使い方（4ステップ）</t>
        </is>
      </c>
    </row>
    <row r="9" ht="22" customHeight="1">
      <c r="A9" s="41" t="inlineStr">
        <is>
          <t>1. 「入力する」のB1に対象の年、B2にめやすの利益率、B3にめやすの最低利益額（1個あたり）を入れます。</t>
        </is>
      </c>
    </row>
    <row r="10" ht="22" customHeight="1">
      <c r="A10" s="41" t="inlineStr">
        <is>
          <t xml:space="preserve">   まずはB2=20%、B3=500円くらいから始めて、慣れたら自分の基準に変えてください。</t>
        </is>
      </c>
    </row>
    <row r="11" ht="22" customHeight="1">
      <c r="A11" s="41" t="inlineStr">
        <is>
          <t>2. 「集計を見る」の販路べつの表で、使う販路の手数料率と固定費を確かめます。</t>
        </is>
      </c>
    </row>
    <row r="12" ht="22" customHeight="1">
      <c r="A12" s="41" t="inlineStr">
        <is>
          <t xml:space="preserve">   初期値は目安です。薄い黄色のセルなので、実際の規定にあわせて書きかえられます。</t>
        </is>
      </c>
    </row>
    <row r="13" ht="22" customHeight="1">
      <c r="A13" s="41" t="inlineStr">
        <is>
          <t>3. 「入力する」の5行目から下に、仕入日・商品名・販路・カテゴリ・仕入単価・数量・想定売価を打ちます。</t>
        </is>
      </c>
    </row>
    <row r="14" ht="22" customHeight="1">
      <c r="A14" s="41" t="inlineStr">
        <is>
          <t xml:space="preserve">   仕入送料・発送費・その他経費も入れると、実質利益の精度が上がります。</t>
        </is>
      </c>
    </row>
    <row r="15" ht="22" customHeight="1">
      <c r="A15" s="41" t="inlineStr">
        <is>
          <t>4. W列の「判定」を見ます。「集計を見る」を開くと、販路べつ・カテゴリべつ・月べつの集計とグラフが出そろいます。</t>
        </is>
      </c>
    </row>
    <row r="16" ht="10" customHeight="1"/>
    <row r="17" ht="26" customHeight="1">
      <c r="A17" s="18" t="inlineStr">
        <is>
          <t>色のきまり</t>
        </is>
      </c>
    </row>
    <row r="18" ht="22" customHeight="1">
      <c r="A18" s="41" t="inlineStr">
        <is>
          <t>うすい黄色のセル … 自分で入力するところです。</t>
        </is>
      </c>
    </row>
    <row r="19" ht="22" customHeight="1">
      <c r="A19" s="41" t="inlineStr">
        <is>
          <t>それ以外のセル … 数式で自動計算されるところです。上書きすると計算が止まります。</t>
        </is>
      </c>
    </row>
    <row r="20" ht="10" customHeight="1"/>
    <row r="21" ht="26" customHeight="1">
      <c r="A21" s="18" t="inlineStr">
        <is>
          <t>入力する列の意味</t>
        </is>
      </c>
    </row>
    <row r="22" ht="22" customHeight="1">
      <c r="A22" s="41" t="inlineStr">
        <is>
          <t>仕入日 … 見つけた日、または仕入れた日。月べつ集計のもとになります。</t>
        </is>
      </c>
    </row>
    <row r="23" ht="22" customHeight="1">
      <c r="A23" s="41" t="inlineStr">
        <is>
          <t>販路 … どこで売るか。ここで選んだ販路の手数料率が自動で入ります。</t>
        </is>
      </c>
    </row>
    <row r="24" ht="22" customHeight="1">
      <c r="A24" s="41" t="inlineStr">
        <is>
          <t>仕入単価 … 1個あたりの仕入値（税こみ）。</t>
        </is>
      </c>
    </row>
    <row r="25" ht="22" customHeight="1">
      <c r="A25" s="41" t="inlineStr">
        <is>
          <t>数量 … まとめ買いした個数。空欄なら1個として計算します。</t>
        </is>
      </c>
    </row>
    <row r="26" ht="22" customHeight="1">
      <c r="A26" s="41" t="inlineStr">
        <is>
          <t>想定売価 … 1個をいくらで売るか。相場の最安値ではなく、実際に売れている価格を入れます。</t>
        </is>
      </c>
    </row>
    <row r="27" ht="22" customHeight="1">
      <c r="A27" s="41" t="inlineStr">
        <is>
          <t>仕入送料 … 仕入れにかかった送料の合計（その行ぶん）。店頭仕入れなら0のままで大丈夫です。</t>
        </is>
      </c>
    </row>
    <row r="28" ht="22" customHeight="1">
      <c r="A28" s="41" t="inlineStr">
        <is>
          <t>発送費 … 1個を発送するのにかかる送料。FBAなら配送代行料をここに入れます。</t>
        </is>
      </c>
    </row>
    <row r="29" ht="22" customHeight="1">
      <c r="A29" s="41" t="inlineStr">
        <is>
          <t>その他経費 … 1個あたりの梱包材・ラベル・クリーニング代など。</t>
        </is>
      </c>
    </row>
    <row r="30" ht="22" customHeight="1">
      <c r="A30" s="41" t="inlineStr">
        <is>
          <t>状況 … 検討中・仕入済・出品中・売却済・見送りから選びます。資金がどこにあるかが集計に出ます。</t>
        </is>
      </c>
    </row>
    <row r="31" ht="10" customHeight="1"/>
    <row r="32" ht="26" customHeight="1">
      <c r="A32" s="18" t="inlineStr">
        <is>
          <t>自動で計算していること</t>
        </is>
      </c>
    </row>
    <row r="33" ht="22" customHeight="1">
      <c r="A33" s="41" t="inlineStr">
        <is>
          <t>仕入原価計 … 仕入単価 × 数量 ＋ 仕入送料。</t>
        </is>
      </c>
    </row>
    <row r="34" ht="22" customHeight="1">
      <c r="A34" s="41" t="inlineStr">
        <is>
          <t>手数料・送料計 … （想定売価 × 手数料率 ＋ 固定費 ＋ 発送費 ＋ その他経費）× 数量。</t>
        </is>
      </c>
    </row>
    <row r="35" ht="22" customHeight="1">
      <c r="A35" s="41" t="inlineStr">
        <is>
          <t>実質利益 … 売上見込 − 仕入原価計 − 手数料・送料計。手もとに残る金額です。</t>
        </is>
      </c>
    </row>
    <row r="36" ht="22" customHeight="1">
      <c r="A36" s="41" t="inlineStr">
        <is>
          <t>1個あたり利益 … 実質利益 ÷ 数量。B3のめやすとくらべます。</t>
        </is>
      </c>
    </row>
    <row r="37" ht="22" customHeight="1">
      <c r="A37" s="41" t="inlineStr">
        <is>
          <t>利益率 … 実質利益 ÷ 売上見込。B2のめやすとくらべます。</t>
        </is>
      </c>
    </row>
    <row r="38" ht="22" customHeight="1">
      <c r="A38" s="41" t="inlineStr">
        <is>
          <t>ROI … 実質利益 ÷ 仕入原価計。同じ資金でどれだけふやせたか。回転の速さを見るときはこちらです。</t>
        </is>
      </c>
    </row>
    <row r="39" ht="22" customHeight="1">
      <c r="A39" s="41" t="inlineStr">
        <is>
          <t>損益分岐売価 … この売価を下回ると赤字になる、1個あたりの金額です。</t>
        </is>
      </c>
    </row>
    <row r="40" ht="22" customHeight="1">
      <c r="A40" s="41" t="inlineStr">
        <is>
          <t xml:space="preserve">   （仕入原価計 ÷ 数量 ＋ 固定費 ＋ 発送費 ＋ その他経費）÷（1 − 手数料率）で出しています。</t>
        </is>
      </c>
    </row>
    <row r="41" ht="22" customHeight="1">
      <c r="A41" s="41" t="inlineStr">
        <is>
          <t>値下げ余地 … 想定売価 − 損益分岐売価。値下げ合戦になったとき、どこまで下げられるかの幅です。</t>
        </is>
      </c>
    </row>
    <row r="42" ht="10" customHeight="1"/>
    <row r="43" ht="26" customHeight="1">
      <c r="A43" s="18" t="inlineStr">
        <is>
          <t>判定の見かた</t>
        </is>
      </c>
    </row>
    <row r="44" ht="22" customHeight="1">
      <c r="A44" s="41" t="inlineStr">
        <is>
          <t>仕入れる … 利益率も1個あたりの利益もめやすを満たしています。</t>
        </is>
      </c>
    </row>
    <row r="45" ht="22" customHeight="1">
      <c r="A45" s="41" t="inlineStr">
        <is>
          <t>要検討 … めやすの片方だけ届いています。すぐ売れる商品なら仕入れ、寝かせそうなら見送ります。</t>
        </is>
      </c>
    </row>
    <row r="46" ht="22" customHeight="1">
      <c r="A46" s="41" t="inlineStr">
        <is>
          <t>見送り … 利益率も利益額もめやす未満です。仕入値を下げられないか交渉する価値はあります。</t>
        </is>
      </c>
    </row>
    <row r="47" ht="22" customHeight="1">
      <c r="A47" s="41" t="inlineStr">
        <is>
          <t>赤字 … 手数料と送料を引くと残りません。売価か仕入値の見直しが必要です。</t>
        </is>
      </c>
    </row>
    <row r="48" ht="22" customHeight="1">
      <c r="A48" s="41" t="inlineStr">
        <is>
          <t>入力が足りません … 販路・仕入単価・想定売価のどれかが空です。</t>
        </is>
      </c>
    </row>
    <row r="49" ht="22" customHeight="1">
      <c r="A49" s="41" t="inlineStr">
        <is>
          <t>販路が一覧にない … 「集計を見る」の販路べつの表にない名前です。名前をそろえると集計に入ります。</t>
        </is>
      </c>
    </row>
    <row r="50" ht="10" customHeight="1"/>
    <row r="51" ht="26" customHeight="1">
      <c r="A51" s="18" t="inlineStr">
        <is>
          <t>手数料率の初期値（2026年時点の目安）</t>
        </is>
      </c>
    </row>
    <row r="52" ht="22" customHeight="1">
      <c r="A52" s="41" t="inlineStr">
        <is>
          <t>Amazon 15％ … カテゴリで8〜15％に分かれます。FBAの配送代行料は発送費の列に入れてください。</t>
        </is>
      </c>
    </row>
    <row r="53" ht="22" customHeight="1">
      <c r="A53" s="41" t="inlineStr">
        <is>
          <t>メルカリ 10％／ヤフオク 10％／ヤフーフリマ 5％／ラクマ 4.5％。</t>
        </is>
      </c>
    </row>
    <row r="54" ht="22" customHeight="1">
      <c r="A54" s="41" t="inlineStr">
        <is>
          <t>楽天市場 8％／Yahoo!ショッピング 5％／BASE 6.6％＋40円（固定費の列）。</t>
        </is>
      </c>
    </row>
    <row r="55" ht="22" customHeight="1">
      <c r="A55" s="41" t="inlineStr">
        <is>
          <t>数字は変わります。仕入れの前に、必ず各サイトの最新の料金ページを確かめてください。</t>
        </is>
      </c>
    </row>
    <row r="56" ht="10" customHeight="1"/>
    <row r="57" ht="26" customHeight="1">
      <c r="A57" s="18" t="inlineStr">
        <is>
          <t>販路やカテゴリをふやしたいとき</t>
        </is>
      </c>
    </row>
    <row r="58" ht="22" customHeight="1">
      <c r="A58" s="41" t="inlineStr">
        <is>
          <t>「集計を見る」の販路べつの表に並んでいる名前が、手数料率のもとになっています。</t>
        </is>
      </c>
    </row>
    <row r="59" ht="22" customHeight="1">
      <c r="A59" s="41" t="inlineStr">
        <is>
          <t>販路をふやすときは、表のいちばん下の行の上で行を挿入して名前と手数料率を書き、</t>
        </is>
      </c>
    </row>
    <row r="60" ht="22" customHeight="1">
      <c r="A60" s="41" t="inlineStr">
        <is>
          <t>「入力する」C列のプルダウン（データの入力規則）にも同じ名前を足してください。</t>
        </is>
      </c>
    </row>
    <row r="61" ht="22" customHeight="1">
      <c r="A61" s="41" t="inlineStr">
        <is>
          <t>カテゴリも同じで、「集計を見る」のカテゴリべつの表とD列のプルダウンをそろえます。</t>
        </is>
      </c>
    </row>
    <row r="62" ht="10" customHeight="1"/>
    <row r="63" ht="26" customHeight="1">
      <c r="A63" s="18" t="inlineStr">
        <is>
          <t>せどりで気をつけること</t>
        </is>
      </c>
    </row>
    <row r="64" ht="22" customHeight="1">
      <c r="A64" s="41" t="inlineStr">
        <is>
          <t>想定売価は相場で動きます。仕入れの直前に、実際に売れた価格を確かめてから入力してください。</t>
        </is>
      </c>
    </row>
    <row r="65" ht="22" customHeight="1">
      <c r="A65" s="41" t="inlineStr">
        <is>
          <t>在庫は持っているだけで場所とお金をふさぎます。「状況」を更新して、在庫原価を見ておくと安全です。</t>
        </is>
      </c>
    </row>
    <row r="66" ht="22" customHeight="1">
      <c r="A66" s="41" t="inlineStr">
        <is>
          <t>中古品を売って利益を出すには、古物商許可が必要です。管轄の警察署で申請してください。</t>
        </is>
      </c>
    </row>
    <row r="67" ht="22" customHeight="1">
      <c r="A67" s="41" t="inlineStr">
        <is>
          <t>メーカーや販路ごとに出品できない商品があります。仕入れる前に規約を確認してください。</t>
        </is>
      </c>
    </row>
    <row r="68" ht="22" customHeight="1">
      <c r="A68" s="41" t="inlineStr">
        <is>
          <t>所得が一定額をこえると確定申告が必要です。仕入れの領収書は必ず残しておいてください。</t>
        </is>
      </c>
    </row>
    <row r="69" ht="10" customHeight="1"/>
    <row r="70" ht="26" customHeight="1">
      <c r="A70" s="18" t="inlineStr">
        <is>
          <t>注意</t>
        </is>
      </c>
    </row>
    <row r="71" ht="22" customHeight="1">
      <c r="A71" s="41" t="inlineStr">
        <is>
          <t>入力できるのは5行目から204行目までの200行です。</t>
        </is>
      </c>
    </row>
    <row r="72" ht="22" customHeight="1">
      <c r="A72" s="41" t="inlineStr">
        <is>
          <t>行が足りないときは204行目より上で行を挿入すると、書式と数式が引き継がれます。</t>
        </is>
      </c>
    </row>
    <row r="73" ht="22" customHeight="1">
      <c r="A73" s="41" t="inlineStr">
        <is>
          <t>数量をまとめて入れた行は、その行の合計で計算します。1個ずつ判定したいときは行を分けてください。</t>
        </is>
      </c>
    </row>
    <row r="74" ht="22" customHeight="1">
      <c r="A74" s="41" t="inlineStr">
        <is>
          <t>このシートの金額は税こみで入れる前提です。消費税の計算は入っていません。</t>
        </is>
      </c>
    </row>
    <row r="75" ht="10" customHeight="1"/>
    <row r="76" ht="26" customHeight="1">
      <c r="A76" s="18" t="inlineStr">
        <is>
          <t>ライセンスと配布元</t>
        </is>
      </c>
    </row>
    <row r="77" ht="22" customHeight="1">
      <c r="A77" s="41" t="inlineStr">
        <is>
          <t>このテンプレートは自由に使ってかまいません。改変・再配布も可です。</t>
        </is>
      </c>
    </row>
    <row r="78" ht="22" customHeight="1">
      <c r="A78" s="41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2026-09-12T21:19:30Z</dcterms:created>
  <dcterms:modified xmlns:dcterms="http://purl.org/dc/terms/" xmlns:xsi="http://www.w3.org/2001/XMLSchema-instance" xsi:type="dcterms:W3CDTF">2026-09-12T21:19:30Z</dcterms:modified>
</cp:coreProperties>
</file>