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入力する" sheetId="1" state="visible" r:id="rId1"/>
    <sheet xmlns:r="http://schemas.openxmlformats.org/officeDocument/2006/relationships" name="集計を見る" sheetId="2" state="visible" r:id="rId2"/>
    <sheet xmlns:r="http://schemas.openxmlformats.org/officeDocument/2006/relationships" name="使い方と注意" sheetId="3" state="visible" r:id="rId3"/>
  </sheets>
  <definedNames>
    <definedName name="スタッフ">'集計を見る'!$A$70:$A$77</definedName>
    <definedName name="_xlnm._FilterDatabase" localSheetId="0" hidden="1">'入力する'!$A$4:$P$204</definedName>
    <definedName name="_xlnm.Print_Titles" localSheetId="0">'入力する'!$1:$4</definedName>
  </definedNames>
  <calcPr calcId="124519" fullCalcOnLoad="1"/>
</workbook>
</file>

<file path=xl/styles.xml><?xml version="1.0" encoding="utf-8"?>
<styleSheet xmlns="http://schemas.openxmlformats.org/spreadsheetml/2006/main">
  <numFmts count="3">
    <numFmt numFmtId="164" formatCode="0.0"/>
    <numFmt numFmtId="165" formatCode="yyyy/m/d"/>
    <numFmt numFmtId="166" formatCode="0.0%"/>
  </numFmts>
  <fonts count="10">
    <font>
      <name val="Calibri"/>
      <family val="2"/>
      <color theme="1"/>
      <sz val="11"/>
      <scheme val="minor"/>
    </font>
    <font>
      <name val="游ゴシック"/>
      <b val="1"/>
      <color rgb="00000000"/>
      <sz val="11"/>
    </font>
    <font>
      <name val="游ゴシック"/>
      <color rgb="00000000"/>
      <sz val="11"/>
    </font>
    <font>
      <name val="游ゴシック"/>
      <color rgb="00595959"/>
      <sz val="10"/>
    </font>
    <font>
      <name val="游ゴシック"/>
      <b val="1"/>
      <color rgb="00FFFFFF"/>
      <sz val="11"/>
    </font>
    <font>
      <name val="游ゴシック"/>
      <color rgb="001F4E79"/>
      <sz val="11"/>
    </font>
    <font>
      <name val="游ゴシック"/>
      <b val="1"/>
      <color rgb="001F3864"/>
      <sz val="16"/>
    </font>
    <font>
      <name val="游ゴシック"/>
      <color rgb="00595959"/>
      <sz val="11"/>
    </font>
    <font>
      <name val="游ゴシック"/>
      <b val="1"/>
      <color rgb="001F3864"/>
      <sz val="14"/>
    </font>
    <font>
      <name val="游ゴシック"/>
      <b val="1"/>
      <color rgb="001F3864"/>
      <sz val="11"/>
    </font>
  </fonts>
  <fills count="6">
    <fill>
      <patternFill/>
    </fill>
    <fill>
      <patternFill patternType="gray125"/>
    </fill>
    <fill>
      <patternFill patternType="solid">
        <fgColor rgb="00FFF2CC"/>
      </patternFill>
    </fill>
    <fill>
      <patternFill patternType="solid">
        <fgColor rgb="001F3864"/>
      </patternFill>
    </fill>
    <fill>
      <patternFill patternType="solid">
        <fgColor rgb="00F7F8FA"/>
      </patternFill>
    </fill>
    <fill>
      <patternFill patternType="solid">
        <fgColor rgb="00F2F2F2"/>
      </patternFill>
    </fill>
  </fills>
  <borders count="3">
    <border>
      <left/>
      <right/>
      <top/>
      <bottom/>
      <diagonal/>
    </border>
    <border/>
    <border>
      <left style="thin">
        <color rgb="00D9D9D9"/>
      </left>
      <right style="thin">
        <color rgb="00D9D9D9"/>
      </right>
      <top style="thin">
        <color rgb="00D9D9D9"/>
      </top>
      <bottom style="thin">
        <color rgb="00D9D9D9"/>
      </bottom>
    </border>
  </borders>
  <cellStyleXfs count="1">
    <xf numFmtId="0" fontId="0" fillId="0" borderId="0"/>
  </cellStyleXfs>
  <cellXfs count="38">
    <xf numFmtId="0" fontId="0" fillId="0" borderId="0" pivotButton="0" quotePrefix="0" xfId="0"/>
    <xf numFmtId="0" fontId="1" fillId="0" borderId="1" applyAlignment="1" pivotButton="0" quotePrefix="0" xfId="0">
      <alignment horizontal="left" vertical="center"/>
    </xf>
    <xf numFmtId="1" fontId="2" fillId="2" borderId="2" applyAlignment="1" pivotButton="0" quotePrefix="0" xfId="0">
      <alignment horizontal="center" vertical="center"/>
    </xf>
    <xf numFmtId="0" fontId="3" fillId="0" borderId="1" applyAlignment="1" pivotButton="0" quotePrefix="0" xfId="0">
      <alignment horizontal="left" vertical="center"/>
    </xf>
    <xf numFmtId="164" fontId="2" fillId="2" borderId="2" applyAlignment="1" pivotButton="0" quotePrefix="0" xfId="0">
      <alignment horizontal="center" vertical="center"/>
    </xf>
    <xf numFmtId="0" fontId="4" fillId="3" borderId="2" applyAlignment="1" pivotButton="0" quotePrefix="0" xfId="0">
      <alignment horizontal="center" vertical="center"/>
    </xf>
    <xf numFmtId="165" fontId="2" fillId="2" borderId="2" applyAlignment="1" pivotButton="0" quotePrefix="0" xfId="0">
      <alignment horizontal="right" vertical="center"/>
    </xf>
    <xf numFmtId="0" fontId="5" fillId="4" borderId="2" applyAlignment="1" pivotButton="0" quotePrefix="0" xfId="0">
      <alignment horizontal="center" vertical="center"/>
    </xf>
    <xf numFmtId="0" fontId="2" fillId="2" borderId="2" applyAlignment="1" pivotButton="0" quotePrefix="0" xfId="0">
      <alignment horizontal="center" vertical="center"/>
    </xf>
    <xf numFmtId="20" fontId="2" fillId="2" borderId="2" applyAlignment="1" pivotButton="0" quotePrefix="0" xfId="0">
      <alignment horizontal="right" vertical="center"/>
    </xf>
    <xf numFmtId="1" fontId="2" fillId="2" borderId="2" applyAlignment="1" pivotButton="0" quotePrefix="0" xfId="0">
      <alignment horizontal="right" vertical="center"/>
    </xf>
    <xf numFmtId="164" fontId="5" fillId="4" borderId="2" applyAlignment="1" pivotButton="0" quotePrefix="0" xfId="0">
      <alignment horizontal="right" vertical="center"/>
    </xf>
    <xf numFmtId="1" fontId="5" fillId="4" borderId="2" applyAlignment="1" pivotButton="0" quotePrefix="0" xfId="0">
      <alignment horizontal="center" vertical="center"/>
    </xf>
    <xf numFmtId="0" fontId="5" fillId="0" borderId="2" applyAlignment="1" pivotButton="0" quotePrefix="0" xfId="0">
      <alignment horizontal="center" vertical="center"/>
    </xf>
    <xf numFmtId="164" fontId="5" fillId="0" borderId="2" applyAlignment="1" pivotButton="0" quotePrefix="0" xfId="0">
      <alignment horizontal="right" vertical="center"/>
    </xf>
    <xf numFmtId="1" fontId="5" fillId="0" borderId="2" applyAlignment="1" pivotButton="0" quotePrefix="0" xfId="0">
      <alignment horizontal="center" vertical="center"/>
    </xf>
    <xf numFmtId="0" fontId="6" fillId="0" borderId="1" applyAlignment="1" pivotButton="0" quotePrefix="0" xfId="0">
      <alignment horizontal="left" vertical="center"/>
    </xf>
    <xf numFmtId="0" fontId="7" fillId="0" borderId="1" applyAlignment="1" pivotButton="0" quotePrefix="0" xfId="0">
      <alignment horizontal="left" vertical="center"/>
    </xf>
    <xf numFmtId="0" fontId="4" fillId="3" borderId="1" applyAlignment="1" pivotButton="0" quotePrefix="0" xfId="0">
      <alignment horizontal="left" vertical="center"/>
    </xf>
    <xf numFmtId="0" fontId="1" fillId="5" borderId="2" applyAlignment="1" pivotButton="0" quotePrefix="0" xfId="0">
      <alignment horizontal="left" vertical="center"/>
    </xf>
    <xf numFmtId="1" fontId="5" fillId="0" borderId="2" applyAlignment="1" pivotButton="0" quotePrefix="0" xfId="0">
      <alignment horizontal="right" vertical="center"/>
    </xf>
    <xf numFmtId="165" fontId="5" fillId="0" borderId="2" applyAlignment="1" pivotButton="0" quotePrefix="0" xfId="0">
      <alignment horizontal="right" vertical="center"/>
    </xf>
    <xf numFmtId="0" fontId="2" fillId="0" borderId="2" applyAlignment="1" pivotButton="0" quotePrefix="0" xfId="0">
      <alignment horizontal="center" vertical="center"/>
    </xf>
    <xf numFmtId="166" fontId="5" fillId="0" borderId="2" applyAlignment="1" pivotButton="0" quotePrefix="0" xfId="0">
      <alignment horizontal="right" vertical="center"/>
    </xf>
    <xf numFmtId="0" fontId="1" fillId="5" borderId="2" applyAlignment="1" pivotButton="0" quotePrefix="0" xfId="0">
      <alignment horizontal="center" vertical="center"/>
    </xf>
    <xf numFmtId="164" fontId="1" fillId="5" borderId="2" applyAlignment="1" pivotButton="0" quotePrefix="0" xfId="0">
      <alignment horizontal="right" vertical="center"/>
    </xf>
    <xf numFmtId="166" fontId="1" fillId="5" borderId="2" applyAlignment="1" pivotButton="0" quotePrefix="0" xfId="0">
      <alignment horizontal="right" vertical="center"/>
    </xf>
    <xf numFmtId="1" fontId="1" fillId="5" borderId="2" applyAlignment="1" pivotButton="0" quotePrefix="0" xfId="0">
      <alignment horizontal="center" vertical="center"/>
    </xf>
    <xf numFmtId="1" fontId="1" fillId="5" borderId="2" applyAlignment="1" pivotButton="0" quotePrefix="0" xfId="0">
      <alignment horizontal="right" vertical="center"/>
    </xf>
    <xf numFmtId="0" fontId="8" fillId="0" borderId="1" applyAlignment="1" pivotButton="0" quotePrefix="0" xfId="0">
      <alignment horizontal="left" vertical="center" wrapText="1"/>
    </xf>
    <xf numFmtId="0" fontId="2" fillId="0" borderId="1" applyAlignment="1" pivotButton="0" quotePrefix="0" xfId="0">
      <alignment horizontal="left" vertical="center" wrapText="1"/>
    </xf>
    <xf numFmtId="0" fontId="9" fillId="0" borderId="1" applyAlignment="1" pivotButton="0" quotePrefix="0" xfId="0">
      <alignment horizontal="left" vertical="center" wrapText="1"/>
    </xf>
    <xf numFmtId="1" fontId="2" fillId="2" borderId="2" applyAlignment="1" applyProtection="1" pivotButton="0" quotePrefix="0" xfId="0">
      <alignment horizontal="center" vertical="center"/>
      <protection locked="0" hidden="0"/>
    </xf>
    <xf numFmtId="164" fontId="2" fillId="2" borderId="2" applyAlignment="1" applyProtection="1" pivotButton="0" quotePrefix="0" xfId="0">
      <alignment horizontal="center" vertical="center"/>
      <protection locked="0" hidden="0"/>
    </xf>
    <xf numFmtId="165" fontId="2" fillId="2" borderId="2" applyAlignment="1" applyProtection="1" pivotButton="0" quotePrefix="0" xfId="0">
      <alignment horizontal="right" vertical="center"/>
      <protection locked="0" hidden="0"/>
    </xf>
    <xf numFmtId="0" fontId="2" fillId="2" borderId="2" applyAlignment="1" applyProtection="1" pivotButton="0" quotePrefix="0" xfId="0">
      <alignment horizontal="center" vertical="center"/>
      <protection locked="0" hidden="0"/>
    </xf>
    <xf numFmtId="20" fontId="2" fillId="2" borderId="2" applyAlignment="1" applyProtection="1" pivotButton="0" quotePrefix="0" xfId="0">
      <alignment horizontal="right" vertical="center"/>
      <protection locked="0" hidden="0"/>
    </xf>
    <xf numFmtId="1" fontId="2" fillId="2" borderId="2" applyAlignment="1" applyProtection="1" pivotButton="0" quotePrefix="0" xfId="0">
      <alignment horizontal="right" vertical="center"/>
      <protection locked="0" hidden="0"/>
    </xf>
  </cellXfs>
  <cellStyles count="1">
    <cellStyle name="Normal" xfId="0" builtinId="0" hidden="0"/>
  </cellStyles>
  <dxfs count="2">
    <dxf>
      <font>
        <name val="游ゴシック"/>
        <b val="1"/>
        <color rgb="009C0006"/>
      </font>
      <fill>
        <patternFill patternType="solid">
          <fgColor rgb="00FFC7CE"/>
        </patternFill>
      </fill>
    </dxf>
    <dxf>
      <font>
        <name val="游ゴシック"/>
        <color rgb="00375623"/>
      </font>
      <fill>
        <patternFill patternType="solid">
          <fgColor rgb="00E2EF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日別の出勤人数と必要人数</a:t>
            </a:r>
          </a:p>
        </rich>
      </tx>
    </title>
    <plotArea>
      <barChart>
        <barDir val="col"/>
        <grouping val="clustered"/>
        <ser>
          <idx val="0"/>
          <order val="0"/>
          <tx>
            <strRef>
              <f>'集計を見る'!C16</f>
            </strRef>
          </tx>
          <spPr>
            <a:ln xmlns:a="http://schemas.openxmlformats.org/drawingml/2006/main">
              <a:prstDash val="solid"/>
            </a:ln>
          </spPr>
          <cat>
            <numRef>
              <f>'集計を見る'!$A$17:$A$47</f>
            </numRef>
          </cat>
          <val>
            <numRef>
              <f>'集計を見る'!$C$17:$C$47</f>
            </numRef>
          </val>
        </ser>
        <ser>
          <idx val="1"/>
          <order val="1"/>
          <tx>
            <strRef>
              <f>'集計を見る'!D16</f>
            </strRef>
          </tx>
          <spPr>
            <a:ln xmlns:a="http://schemas.openxmlformats.org/drawingml/2006/main">
              <a:prstDash val="solid"/>
            </a:ln>
          </spPr>
          <cat>
            <numRef>
              <f>'集計を見る'!$A$17:$A$47</f>
            </numRef>
          </cat>
          <val>
            <numRef>
              <f>'集計を見る'!$D$17:$D$47</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人数</a:t>
                </a:r>
              </a:p>
            </rich>
          </tx>
        </title>
        <majorTickMark val="none"/>
        <minorTickMark val="none"/>
        <crossAx val="10"/>
      </valAx>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部署別の労働時間（h）</a:t>
            </a:r>
          </a:p>
        </rich>
      </tx>
    </title>
    <plotArea>
      <barChart>
        <barDir val="bar"/>
        <grouping val="clustered"/>
        <ser>
          <idx val="0"/>
          <order val="0"/>
          <tx>
            <strRef>
              <f>'集計を見る'!B50</f>
            </strRef>
          </tx>
          <spPr>
            <a:ln xmlns:a="http://schemas.openxmlformats.org/drawingml/2006/main">
              <a:prstDash val="solid"/>
            </a:ln>
          </spPr>
          <cat>
            <numRef>
              <f>'集計を見る'!$A$51:$A$55</f>
            </numRef>
          </cat>
          <val>
            <numRef>
              <f>'集計を見る'!$B$51:$B$55</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7</col>
      <colOff>0</colOff>
      <row>15</row>
      <rowOff>0</rowOff>
    </from>
    <ext cx="612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7</col>
      <colOff>0</colOff>
      <row>32</row>
      <rowOff>0</rowOff>
    </from>
    <ext cx="6120000" cy="288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00FFC000"/>
    <outlinePr summaryBelow="1" summaryRight="1"/>
    <pageSetUpPr fitToPage="1"/>
  </sheetPr>
  <dimension ref="A1:P204"/>
  <sheetViews>
    <sheetView showGridLines="0" tabSelected="1" workbookViewId="0">
      <pane ySplit="4" topLeftCell="A5" activePane="bottomLeft" state="frozen"/>
      <selection pane="bottomLeft" activeCell="A1" sqref="A1"/>
    </sheetView>
  </sheetViews>
  <sheetFormatPr baseColWidth="8" defaultRowHeight="15"/>
  <cols>
    <col width="13" customWidth="1" min="1" max="1"/>
    <col width="8" customWidth="1" min="2" max="2"/>
    <col width="16" customWidth="1" min="3" max="3"/>
    <col width="11" customWidth="1" min="4" max="4"/>
    <col width="11" customWidth="1" min="5" max="5"/>
    <col width="9" customWidth="1" min="6" max="6"/>
    <col width="9" customWidth="1" min="7" max="7"/>
    <col width="10" customWidth="1" min="8" max="8"/>
    <col width="10" customWidth="1" min="9" max="9"/>
    <col width="14" customWidth="1" min="10" max="10"/>
    <col width="14" customWidth="1" min="11" max="11"/>
    <col width="10" customWidth="1" min="12" max="12"/>
    <col width="12" customWidth="1" min="13" max="13"/>
    <col width="10" customWidth="1" min="14" max="14"/>
    <col width="9" customWidth="1" min="15" max="15"/>
    <col width="10" customWidth="1" min="16" max="16"/>
  </cols>
  <sheetData>
    <row r="1" ht="22" customHeight="1">
      <c r="A1" s="1" t="inlineStr">
        <is>
          <t>必要人数（1日あたり）</t>
        </is>
      </c>
      <c r="C1" s="32" t="n">
        <v>2</v>
      </c>
      <c r="D1" s="3" t="inlineStr">
        <is>
          <t>← この人数を下回る日は赤くなります</t>
        </is>
      </c>
    </row>
    <row r="2" ht="22" customHeight="1">
      <c r="A2" s="1" t="inlineStr">
        <is>
          <t>所定労働時間（1日）</t>
        </is>
      </c>
      <c r="C2" s="33" t="n">
        <v>7.5</v>
      </c>
      <c r="D2" s="3" t="inlineStr">
        <is>
          <t>← ここを超えて8時間までが「法定内残業」になります</t>
        </is>
      </c>
    </row>
    <row r="3" ht="10" customHeight="1"/>
    <row r="4" ht="26" customHeight="1">
      <c r="A4" s="5" t="inlineStr">
        <is>
          <t>日付</t>
        </is>
      </c>
      <c r="B4" s="5" t="inlineStr">
        <is>
          <t>曜日</t>
        </is>
      </c>
      <c r="C4" s="5" t="inlineStr">
        <is>
          <t>氏名</t>
        </is>
      </c>
      <c r="D4" s="5" t="inlineStr">
        <is>
          <t>部署</t>
        </is>
      </c>
      <c r="E4" s="5" t="inlineStr">
        <is>
          <t>区分</t>
        </is>
      </c>
      <c r="F4" s="5" t="inlineStr">
        <is>
          <t>開始</t>
        </is>
      </c>
      <c r="G4" s="5" t="inlineStr">
        <is>
          <t>終了</t>
        </is>
      </c>
      <c r="H4" s="5" t="inlineStr">
        <is>
          <t>休憩(分)</t>
        </is>
      </c>
      <c r="I4" s="5" t="inlineStr">
        <is>
          <t>実働(h)</t>
        </is>
      </c>
      <c r="J4" s="5" t="inlineStr">
        <is>
          <t>法定内残業(h)</t>
        </is>
      </c>
      <c r="K4" s="5" t="inlineStr">
        <is>
          <t>法定外残業(h)</t>
        </is>
      </c>
      <c r="L4" s="5" t="inlineStr">
        <is>
          <t>深夜(h)</t>
        </is>
      </c>
      <c r="M4" s="5" t="inlineStr">
        <is>
          <t>休日労働(h)</t>
        </is>
      </c>
      <c r="N4" s="5" t="inlineStr">
        <is>
          <t>出勤人数</t>
        </is>
      </c>
      <c r="O4" s="5" t="inlineStr">
        <is>
          <t>過不足</t>
        </is>
      </c>
      <c r="P4" s="5" t="inlineStr">
        <is>
          <t>人数判定</t>
        </is>
      </c>
    </row>
    <row r="5" ht="22" customHeight="1">
      <c r="A5" s="34" t="n"/>
      <c r="B5" s="7">
        <f>IF(COUNT($A5)=0,"",TEXT($A5,"aaa"))</f>
        <v/>
      </c>
      <c r="C5" s="35" t="n"/>
      <c r="D5" s="35" t="n"/>
      <c r="E5" s="35" t="n"/>
      <c r="F5" s="36" t="n"/>
      <c r="G5" s="36" t="n"/>
      <c r="H5" s="37" t="n"/>
      <c r="I5" s="11">
        <f>IF(COUNT($A5,$F5,$G5)&lt;3,"",ROUND(($G5+IF($G5&lt;$F5,1,0)-$F5)*24-$H5/60,2))</f>
        <v/>
      </c>
      <c r="J5" s="11">
        <f>IF($I5="","",IF($E5="休日出勤",0,ROUND(MAX(0,MIN($I5,8)-$C$2),2)))</f>
        <v/>
      </c>
      <c r="K5" s="11">
        <f>IF($I5="","",IF($E5="休日出勤",0,ROUND(MAX(0,$I5-8),2)))</f>
        <v/>
      </c>
      <c r="L5" s="11">
        <f>IF($I5="","",ROUND(MAX(0,MIN($G5+IF($G5&lt;$F5,1,0),29/24)-MAX($F5,22/24))*24+MAX(0,MIN($G5+IF($G5&lt;$F5,1,0),5/24)-$F5)*24,2))</f>
        <v/>
      </c>
      <c r="M5" s="11">
        <f>IF($I5="","",IF($E5="休日出勤",$I5,0))</f>
        <v/>
      </c>
      <c r="N5" s="12">
        <f>IF(COUNT($A5)=0,"",COUNTIF($A$5:$A$204,$A5))</f>
        <v/>
      </c>
      <c r="O5" s="12">
        <f>IF($N5="","",$N5-$C$1)</f>
        <v/>
      </c>
      <c r="P5" s="7">
        <f>IF($O5="","",IF($O5&lt;0,"不足","OK"))</f>
        <v/>
      </c>
    </row>
    <row r="6" ht="22" customHeight="1">
      <c r="A6" s="34" t="n"/>
      <c r="B6" s="13">
        <f>IF(COUNT($A6)=0,"",TEXT($A6,"aaa"))</f>
        <v/>
      </c>
      <c r="C6" s="35" t="n"/>
      <c r="D6" s="35" t="n"/>
      <c r="E6" s="35" t="n"/>
      <c r="F6" s="36" t="n"/>
      <c r="G6" s="36" t="n"/>
      <c r="H6" s="37" t="n"/>
      <c r="I6" s="14">
        <f>IF(COUNT($A6,$F6,$G6)&lt;3,"",ROUND(($G6+IF($G6&lt;$F6,1,0)-$F6)*24-$H6/60,2))</f>
        <v/>
      </c>
      <c r="J6" s="14">
        <f>IF($I6="","",IF($E6="休日出勤",0,ROUND(MAX(0,MIN($I6,8)-$C$2),2)))</f>
        <v/>
      </c>
      <c r="K6" s="14">
        <f>IF($I6="","",IF($E6="休日出勤",0,ROUND(MAX(0,$I6-8),2)))</f>
        <v/>
      </c>
      <c r="L6" s="14">
        <f>IF($I6="","",ROUND(MAX(0,MIN($G6+IF($G6&lt;$F6,1,0),29/24)-MAX($F6,22/24))*24+MAX(0,MIN($G6+IF($G6&lt;$F6,1,0),5/24)-$F6)*24,2))</f>
        <v/>
      </c>
      <c r="M6" s="14">
        <f>IF($I6="","",IF($E6="休日出勤",$I6,0))</f>
        <v/>
      </c>
      <c r="N6" s="15">
        <f>IF(COUNT($A6)=0,"",COUNTIF($A$5:$A$204,$A6))</f>
        <v/>
      </c>
      <c r="O6" s="15">
        <f>IF($N6="","",$N6-$C$1)</f>
        <v/>
      </c>
      <c r="P6" s="13">
        <f>IF($O6="","",IF($O6&lt;0,"不足","OK"))</f>
        <v/>
      </c>
    </row>
    <row r="7" ht="22" customHeight="1">
      <c r="A7" s="34" t="n"/>
      <c r="B7" s="7">
        <f>IF(COUNT($A7)=0,"",TEXT($A7,"aaa"))</f>
        <v/>
      </c>
      <c r="C7" s="35" t="n"/>
      <c r="D7" s="35" t="n"/>
      <c r="E7" s="35" t="n"/>
      <c r="F7" s="36" t="n"/>
      <c r="G7" s="36" t="n"/>
      <c r="H7" s="37" t="n"/>
      <c r="I7" s="11">
        <f>IF(COUNT($A7,$F7,$G7)&lt;3,"",ROUND(($G7+IF($G7&lt;$F7,1,0)-$F7)*24-$H7/60,2))</f>
        <v/>
      </c>
      <c r="J7" s="11">
        <f>IF($I7="","",IF($E7="休日出勤",0,ROUND(MAX(0,MIN($I7,8)-$C$2),2)))</f>
        <v/>
      </c>
      <c r="K7" s="11">
        <f>IF($I7="","",IF($E7="休日出勤",0,ROUND(MAX(0,$I7-8),2)))</f>
        <v/>
      </c>
      <c r="L7" s="11">
        <f>IF($I7="","",ROUND(MAX(0,MIN($G7+IF($G7&lt;$F7,1,0),29/24)-MAX($F7,22/24))*24+MAX(0,MIN($G7+IF($G7&lt;$F7,1,0),5/24)-$F7)*24,2))</f>
        <v/>
      </c>
      <c r="M7" s="11">
        <f>IF($I7="","",IF($E7="休日出勤",$I7,0))</f>
        <v/>
      </c>
      <c r="N7" s="12">
        <f>IF(COUNT($A7)=0,"",COUNTIF($A$5:$A$204,$A7))</f>
        <v/>
      </c>
      <c r="O7" s="12">
        <f>IF($N7="","",$N7-$C$1)</f>
        <v/>
      </c>
      <c r="P7" s="7">
        <f>IF($O7="","",IF($O7&lt;0,"不足","OK"))</f>
        <v/>
      </c>
    </row>
    <row r="8" ht="22" customHeight="1">
      <c r="A8" s="34" t="n"/>
      <c r="B8" s="13">
        <f>IF(COUNT($A8)=0,"",TEXT($A8,"aaa"))</f>
        <v/>
      </c>
      <c r="C8" s="35" t="n"/>
      <c r="D8" s="35" t="n"/>
      <c r="E8" s="35" t="n"/>
      <c r="F8" s="36" t="n"/>
      <c r="G8" s="36" t="n"/>
      <c r="H8" s="37" t="n"/>
      <c r="I8" s="14">
        <f>IF(COUNT($A8,$F8,$G8)&lt;3,"",ROUND(($G8+IF($G8&lt;$F8,1,0)-$F8)*24-$H8/60,2))</f>
        <v/>
      </c>
      <c r="J8" s="14">
        <f>IF($I8="","",IF($E8="休日出勤",0,ROUND(MAX(0,MIN($I8,8)-$C$2),2)))</f>
        <v/>
      </c>
      <c r="K8" s="14">
        <f>IF($I8="","",IF($E8="休日出勤",0,ROUND(MAX(0,$I8-8),2)))</f>
        <v/>
      </c>
      <c r="L8" s="14">
        <f>IF($I8="","",ROUND(MAX(0,MIN($G8+IF($G8&lt;$F8,1,0),29/24)-MAX($F8,22/24))*24+MAX(0,MIN($G8+IF($G8&lt;$F8,1,0),5/24)-$F8)*24,2))</f>
        <v/>
      </c>
      <c r="M8" s="14">
        <f>IF($I8="","",IF($E8="休日出勤",$I8,0))</f>
        <v/>
      </c>
      <c r="N8" s="15">
        <f>IF(COUNT($A8)=0,"",COUNTIF($A$5:$A$204,$A8))</f>
        <v/>
      </c>
      <c r="O8" s="15">
        <f>IF($N8="","",$N8-$C$1)</f>
        <v/>
      </c>
      <c r="P8" s="13">
        <f>IF($O8="","",IF($O8&lt;0,"不足","OK"))</f>
        <v/>
      </c>
    </row>
    <row r="9" ht="22" customHeight="1">
      <c r="A9" s="34" t="n"/>
      <c r="B9" s="7">
        <f>IF(COUNT($A9)=0,"",TEXT($A9,"aaa"))</f>
        <v/>
      </c>
      <c r="C9" s="35" t="n"/>
      <c r="D9" s="35" t="n"/>
      <c r="E9" s="35" t="n"/>
      <c r="F9" s="36" t="n"/>
      <c r="G9" s="36" t="n"/>
      <c r="H9" s="37" t="n"/>
      <c r="I9" s="11">
        <f>IF(COUNT($A9,$F9,$G9)&lt;3,"",ROUND(($G9+IF($G9&lt;$F9,1,0)-$F9)*24-$H9/60,2))</f>
        <v/>
      </c>
      <c r="J9" s="11">
        <f>IF($I9="","",IF($E9="休日出勤",0,ROUND(MAX(0,MIN($I9,8)-$C$2),2)))</f>
        <v/>
      </c>
      <c r="K9" s="11">
        <f>IF($I9="","",IF($E9="休日出勤",0,ROUND(MAX(0,$I9-8),2)))</f>
        <v/>
      </c>
      <c r="L9" s="11">
        <f>IF($I9="","",ROUND(MAX(0,MIN($G9+IF($G9&lt;$F9,1,0),29/24)-MAX($F9,22/24))*24+MAX(0,MIN($G9+IF($G9&lt;$F9,1,0),5/24)-$F9)*24,2))</f>
        <v/>
      </c>
      <c r="M9" s="11">
        <f>IF($I9="","",IF($E9="休日出勤",$I9,0))</f>
        <v/>
      </c>
      <c r="N9" s="12">
        <f>IF(COUNT($A9)=0,"",COUNTIF($A$5:$A$204,$A9))</f>
        <v/>
      </c>
      <c r="O9" s="12">
        <f>IF($N9="","",$N9-$C$1)</f>
        <v/>
      </c>
      <c r="P9" s="7">
        <f>IF($O9="","",IF($O9&lt;0,"不足","OK"))</f>
        <v/>
      </c>
    </row>
    <row r="10" ht="22" customHeight="1">
      <c r="A10" s="34" t="n"/>
      <c r="B10" s="13">
        <f>IF(COUNT($A10)=0,"",TEXT($A10,"aaa"))</f>
        <v/>
      </c>
      <c r="C10" s="35" t="n"/>
      <c r="D10" s="35" t="n"/>
      <c r="E10" s="35" t="n"/>
      <c r="F10" s="36" t="n"/>
      <c r="G10" s="36" t="n"/>
      <c r="H10" s="37" t="n"/>
      <c r="I10" s="14">
        <f>IF(COUNT($A10,$F10,$G10)&lt;3,"",ROUND(($G10+IF($G10&lt;$F10,1,0)-$F10)*24-$H10/60,2))</f>
        <v/>
      </c>
      <c r="J10" s="14">
        <f>IF($I10="","",IF($E10="休日出勤",0,ROUND(MAX(0,MIN($I10,8)-$C$2),2)))</f>
        <v/>
      </c>
      <c r="K10" s="14">
        <f>IF($I10="","",IF($E10="休日出勤",0,ROUND(MAX(0,$I10-8),2)))</f>
        <v/>
      </c>
      <c r="L10" s="14">
        <f>IF($I10="","",ROUND(MAX(0,MIN($G10+IF($G10&lt;$F10,1,0),29/24)-MAX($F10,22/24))*24+MAX(0,MIN($G10+IF($G10&lt;$F10,1,0),5/24)-$F10)*24,2))</f>
        <v/>
      </c>
      <c r="M10" s="14">
        <f>IF($I10="","",IF($E10="休日出勤",$I10,0))</f>
        <v/>
      </c>
      <c r="N10" s="15">
        <f>IF(COUNT($A10)=0,"",COUNTIF($A$5:$A$204,$A10))</f>
        <v/>
      </c>
      <c r="O10" s="15">
        <f>IF($N10="","",$N10-$C$1)</f>
        <v/>
      </c>
      <c r="P10" s="13">
        <f>IF($O10="","",IF($O10&lt;0,"不足","OK"))</f>
        <v/>
      </c>
    </row>
    <row r="11" ht="22" customHeight="1">
      <c r="A11" s="34" t="n"/>
      <c r="B11" s="7">
        <f>IF(COUNT($A11)=0,"",TEXT($A11,"aaa"))</f>
        <v/>
      </c>
      <c r="C11" s="35" t="n"/>
      <c r="D11" s="35" t="n"/>
      <c r="E11" s="35" t="n"/>
      <c r="F11" s="36" t="n"/>
      <c r="G11" s="36" t="n"/>
      <c r="H11" s="37" t="n"/>
      <c r="I11" s="11">
        <f>IF(COUNT($A11,$F11,$G11)&lt;3,"",ROUND(($G11+IF($G11&lt;$F11,1,0)-$F11)*24-$H11/60,2))</f>
        <v/>
      </c>
      <c r="J11" s="11">
        <f>IF($I11="","",IF($E11="休日出勤",0,ROUND(MAX(0,MIN($I11,8)-$C$2),2)))</f>
        <v/>
      </c>
      <c r="K11" s="11">
        <f>IF($I11="","",IF($E11="休日出勤",0,ROUND(MAX(0,$I11-8),2)))</f>
        <v/>
      </c>
      <c r="L11" s="11">
        <f>IF($I11="","",ROUND(MAX(0,MIN($G11+IF($G11&lt;$F11,1,0),29/24)-MAX($F11,22/24))*24+MAX(0,MIN($G11+IF($G11&lt;$F11,1,0),5/24)-$F11)*24,2))</f>
        <v/>
      </c>
      <c r="M11" s="11">
        <f>IF($I11="","",IF($E11="休日出勤",$I11,0))</f>
        <v/>
      </c>
      <c r="N11" s="12">
        <f>IF(COUNT($A11)=0,"",COUNTIF($A$5:$A$204,$A11))</f>
        <v/>
      </c>
      <c r="O11" s="12">
        <f>IF($N11="","",$N11-$C$1)</f>
        <v/>
      </c>
      <c r="P11" s="7">
        <f>IF($O11="","",IF($O11&lt;0,"不足","OK"))</f>
        <v/>
      </c>
    </row>
    <row r="12" ht="22" customHeight="1">
      <c r="A12" s="34" t="n"/>
      <c r="B12" s="13">
        <f>IF(COUNT($A12)=0,"",TEXT($A12,"aaa"))</f>
        <v/>
      </c>
      <c r="C12" s="35" t="n"/>
      <c r="D12" s="35" t="n"/>
      <c r="E12" s="35" t="n"/>
      <c r="F12" s="36" t="n"/>
      <c r="G12" s="36" t="n"/>
      <c r="H12" s="37" t="n"/>
      <c r="I12" s="14">
        <f>IF(COUNT($A12,$F12,$G12)&lt;3,"",ROUND(($G12+IF($G12&lt;$F12,1,0)-$F12)*24-$H12/60,2))</f>
        <v/>
      </c>
      <c r="J12" s="14">
        <f>IF($I12="","",IF($E12="休日出勤",0,ROUND(MAX(0,MIN($I12,8)-$C$2),2)))</f>
        <v/>
      </c>
      <c r="K12" s="14">
        <f>IF($I12="","",IF($E12="休日出勤",0,ROUND(MAX(0,$I12-8),2)))</f>
        <v/>
      </c>
      <c r="L12" s="14">
        <f>IF($I12="","",ROUND(MAX(0,MIN($G12+IF($G12&lt;$F12,1,0),29/24)-MAX($F12,22/24))*24+MAX(0,MIN($G12+IF($G12&lt;$F12,1,0),5/24)-$F12)*24,2))</f>
        <v/>
      </c>
      <c r="M12" s="14">
        <f>IF($I12="","",IF($E12="休日出勤",$I12,0))</f>
        <v/>
      </c>
      <c r="N12" s="15">
        <f>IF(COUNT($A12)=0,"",COUNTIF($A$5:$A$204,$A12))</f>
        <v/>
      </c>
      <c r="O12" s="15">
        <f>IF($N12="","",$N12-$C$1)</f>
        <v/>
      </c>
      <c r="P12" s="13">
        <f>IF($O12="","",IF($O12&lt;0,"不足","OK"))</f>
        <v/>
      </c>
    </row>
    <row r="13" ht="22" customHeight="1">
      <c r="A13" s="34" t="n"/>
      <c r="B13" s="7">
        <f>IF(COUNT($A13)=0,"",TEXT($A13,"aaa"))</f>
        <v/>
      </c>
      <c r="C13" s="35" t="n"/>
      <c r="D13" s="35" t="n"/>
      <c r="E13" s="35" t="n"/>
      <c r="F13" s="36" t="n"/>
      <c r="G13" s="36" t="n"/>
      <c r="H13" s="37" t="n"/>
      <c r="I13" s="11">
        <f>IF(COUNT($A13,$F13,$G13)&lt;3,"",ROUND(($G13+IF($G13&lt;$F13,1,0)-$F13)*24-$H13/60,2))</f>
        <v/>
      </c>
      <c r="J13" s="11">
        <f>IF($I13="","",IF($E13="休日出勤",0,ROUND(MAX(0,MIN($I13,8)-$C$2),2)))</f>
        <v/>
      </c>
      <c r="K13" s="11">
        <f>IF($I13="","",IF($E13="休日出勤",0,ROUND(MAX(0,$I13-8),2)))</f>
        <v/>
      </c>
      <c r="L13" s="11">
        <f>IF($I13="","",ROUND(MAX(0,MIN($G13+IF($G13&lt;$F13,1,0),29/24)-MAX($F13,22/24))*24+MAX(0,MIN($G13+IF($G13&lt;$F13,1,0),5/24)-$F13)*24,2))</f>
        <v/>
      </c>
      <c r="M13" s="11">
        <f>IF($I13="","",IF($E13="休日出勤",$I13,0))</f>
        <v/>
      </c>
      <c r="N13" s="12">
        <f>IF(COUNT($A13)=0,"",COUNTIF($A$5:$A$204,$A13))</f>
        <v/>
      </c>
      <c r="O13" s="12">
        <f>IF($N13="","",$N13-$C$1)</f>
        <v/>
      </c>
      <c r="P13" s="7">
        <f>IF($O13="","",IF($O13&lt;0,"不足","OK"))</f>
        <v/>
      </c>
    </row>
    <row r="14" ht="22" customHeight="1">
      <c r="A14" s="34" t="n"/>
      <c r="B14" s="13">
        <f>IF(COUNT($A14)=0,"",TEXT($A14,"aaa"))</f>
        <v/>
      </c>
      <c r="C14" s="35" t="n"/>
      <c r="D14" s="35" t="n"/>
      <c r="E14" s="35" t="n"/>
      <c r="F14" s="36" t="n"/>
      <c r="G14" s="36" t="n"/>
      <c r="H14" s="37" t="n"/>
      <c r="I14" s="14">
        <f>IF(COUNT($A14,$F14,$G14)&lt;3,"",ROUND(($G14+IF($G14&lt;$F14,1,0)-$F14)*24-$H14/60,2))</f>
        <v/>
      </c>
      <c r="J14" s="14">
        <f>IF($I14="","",IF($E14="休日出勤",0,ROUND(MAX(0,MIN($I14,8)-$C$2),2)))</f>
        <v/>
      </c>
      <c r="K14" s="14">
        <f>IF($I14="","",IF($E14="休日出勤",0,ROUND(MAX(0,$I14-8),2)))</f>
        <v/>
      </c>
      <c r="L14" s="14">
        <f>IF($I14="","",ROUND(MAX(0,MIN($G14+IF($G14&lt;$F14,1,0),29/24)-MAX($F14,22/24))*24+MAX(0,MIN($G14+IF($G14&lt;$F14,1,0),5/24)-$F14)*24,2))</f>
        <v/>
      </c>
      <c r="M14" s="14">
        <f>IF($I14="","",IF($E14="休日出勤",$I14,0))</f>
        <v/>
      </c>
      <c r="N14" s="15">
        <f>IF(COUNT($A14)=0,"",COUNTIF($A$5:$A$204,$A14))</f>
        <v/>
      </c>
      <c r="O14" s="15">
        <f>IF($N14="","",$N14-$C$1)</f>
        <v/>
      </c>
      <c r="P14" s="13">
        <f>IF($O14="","",IF($O14&lt;0,"不足","OK"))</f>
        <v/>
      </c>
    </row>
    <row r="15" ht="22" customHeight="1">
      <c r="A15" s="34" t="n"/>
      <c r="B15" s="7">
        <f>IF(COUNT($A15)=0,"",TEXT($A15,"aaa"))</f>
        <v/>
      </c>
      <c r="C15" s="35" t="n"/>
      <c r="D15" s="35" t="n"/>
      <c r="E15" s="35" t="n"/>
      <c r="F15" s="36" t="n"/>
      <c r="G15" s="36" t="n"/>
      <c r="H15" s="37" t="n"/>
      <c r="I15" s="11">
        <f>IF(COUNT($A15,$F15,$G15)&lt;3,"",ROUND(($G15+IF($G15&lt;$F15,1,0)-$F15)*24-$H15/60,2))</f>
        <v/>
      </c>
      <c r="J15" s="11">
        <f>IF($I15="","",IF($E15="休日出勤",0,ROUND(MAX(0,MIN($I15,8)-$C$2),2)))</f>
        <v/>
      </c>
      <c r="K15" s="11">
        <f>IF($I15="","",IF($E15="休日出勤",0,ROUND(MAX(0,$I15-8),2)))</f>
        <v/>
      </c>
      <c r="L15" s="11">
        <f>IF($I15="","",ROUND(MAX(0,MIN($G15+IF($G15&lt;$F15,1,0),29/24)-MAX($F15,22/24))*24+MAX(0,MIN($G15+IF($G15&lt;$F15,1,0),5/24)-$F15)*24,2))</f>
        <v/>
      </c>
      <c r="M15" s="11">
        <f>IF($I15="","",IF($E15="休日出勤",$I15,0))</f>
        <v/>
      </c>
      <c r="N15" s="12">
        <f>IF(COUNT($A15)=0,"",COUNTIF($A$5:$A$204,$A15))</f>
        <v/>
      </c>
      <c r="O15" s="12">
        <f>IF($N15="","",$N15-$C$1)</f>
        <v/>
      </c>
      <c r="P15" s="7">
        <f>IF($O15="","",IF($O15&lt;0,"不足","OK"))</f>
        <v/>
      </c>
    </row>
    <row r="16" ht="22" customHeight="1">
      <c r="A16" s="34" t="n"/>
      <c r="B16" s="13">
        <f>IF(COUNT($A16)=0,"",TEXT($A16,"aaa"))</f>
        <v/>
      </c>
      <c r="C16" s="35" t="n"/>
      <c r="D16" s="35" t="n"/>
      <c r="E16" s="35" t="n"/>
      <c r="F16" s="36" t="n"/>
      <c r="G16" s="36" t="n"/>
      <c r="H16" s="37" t="n"/>
      <c r="I16" s="14">
        <f>IF(COUNT($A16,$F16,$G16)&lt;3,"",ROUND(($G16+IF($G16&lt;$F16,1,0)-$F16)*24-$H16/60,2))</f>
        <v/>
      </c>
      <c r="J16" s="14">
        <f>IF($I16="","",IF($E16="休日出勤",0,ROUND(MAX(0,MIN($I16,8)-$C$2),2)))</f>
        <v/>
      </c>
      <c r="K16" s="14">
        <f>IF($I16="","",IF($E16="休日出勤",0,ROUND(MAX(0,$I16-8),2)))</f>
        <v/>
      </c>
      <c r="L16" s="14">
        <f>IF($I16="","",ROUND(MAX(0,MIN($G16+IF($G16&lt;$F16,1,0),29/24)-MAX($F16,22/24))*24+MAX(0,MIN($G16+IF($G16&lt;$F16,1,0),5/24)-$F16)*24,2))</f>
        <v/>
      </c>
      <c r="M16" s="14">
        <f>IF($I16="","",IF($E16="休日出勤",$I16,0))</f>
        <v/>
      </c>
      <c r="N16" s="15">
        <f>IF(COUNT($A16)=0,"",COUNTIF($A$5:$A$204,$A16))</f>
        <v/>
      </c>
      <c r="O16" s="15">
        <f>IF($N16="","",$N16-$C$1)</f>
        <v/>
      </c>
      <c r="P16" s="13">
        <f>IF($O16="","",IF($O16&lt;0,"不足","OK"))</f>
        <v/>
      </c>
    </row>
    <row r="17" ht="22" customHeight="1">
      <c r="A17" s="34" t="n"/>
      <c r="B17" s="7">
        <f>IF(COUNT($A17)=0,"",TEXT($A17,"aaa"))</f>
        <v/>
      </c>
      <c r="C17" s="35" t="n"/>
      <c r="D17" s="35" t="n"/>
      <c r="E17" s="35" t="n"/>
      <c r="F17" s="36" t="n"/>
      <c r="G17" s="36" t="n"/>
      <c r="H17" s="37" t="n"/>
      <c r="I17" s="11">
        <f>IF(COUNT($A17,$F17,$G17)&lt;3,"",ROUND(($G17+IF($G17&lt;$F17,1,0)-$F17)*24-$H17/60,2))</f>
        <v/>
      </c>
      <c r="J17" s="11">
        <f>IF($I17="","",IF($E17="休日出勤",0,ROUND(MAX(0,MIN($I17,8)-$C$2),2)))</f>
        <v/>
      </c>
      <c r="K17" s="11">
        <f>IF($I17="","",IF($E17="休日出勤",0,ROUND(MAX(0,$I17-8),2)))</f>
        <v/>
      </c>
      <c r="L17" s="11">
        <f>IF($I17="","",ROUND(MAX(0,MIN($G17+IF($G17&lt;$F17,1,0),29/24)-MAX($F17,22/24))*24+MAX(0,MIN($G17+IF($G17&lt;$F17,1,0),5/24)-$F17)*24,2))</f>
        <v/>
      </c>
      <c r="M17" s="11">
        <f>IF($I17="","",IF($E17="休日出勤",$I17,0))</f>
        <v/>
      </c>
      <c r="N17" s="12">
        <f>IF(COUNT($A17)=0,"",COUNTIF($A$5:$A$204,$A17))</f>
        <v/>
      </c>
      <c r="O17" s="12">
        <f>IF($N17="","",$N17-$C$1)</f>
        <v/>
      </c>
      <c r="P17" s="7">
        <f>IF($O17="","",IF($O17&lt;0,"不足","OK"))</f>
        <v/>
      </c>
    </row>
    <row r="18" ht="22" customHeight="1">
      <c r="A18" s="34" t="n"/>
      <c r="B18" s="13">
        <f>IF(COUNT($A18)=0,"",TEXT($A18,"aaa"))</f>
        <v/>
      </c>
      <c r="C18" s="35" t="n"/>
      <c r="D18" s="35" t="n"/>
      <c r="E18" s="35" t="n"/>
      <c r="F18" s="36" t="n"/>
      <c r="G18" s="36" t="n"/>
      <c r="H18" s="37" t="n"/>
      <c r="I18" s="14">
        <f>IF(COUNT($A18,$F18,$G18)&lt;3,"",ROUND(($G18+IF($G18&lt;$F18,1,0)-$F18)*24-$H18/60,2))</f>
        <v/>
      </c>
      <c r="J18" s="14">
        <f>IF($I18="","",IF($E18="休日出勤",0,ROUND(MAX(0,MIN($I18,8)-$C$2),2)))</f>
        <v/>
      </c>
      <c r="K18" s="14">
        <f>IF($I18="","",IF($E18="休日出勤",0,ROUND(MAX(0,$I18-8),2)))</f>
        <v/>
      </c>
      <c r="L18" s="14">
        <f>IF($I18="","",ROUND(MAX(0,MIN($G18+IF($G18&lt;$F18,1,0),29/24)-MAX($F18,22/24))*24+MAX(0,MIN($G18+IF($G18&lt;$F18,1,0),5/24)-$F18)*24,2))</f>
        <v/>
      </c>
      <c r="M18" s="14">
        <f>IF($I18="","",IF($E18="休日出勤",$I18,0))</f>
        <v/>
      </c>
      <c r="N18" s="15">
        <f>IF(COUNT($A18)=0,"",COUNTIF($A$5:$A$204,$A18))</f>
        <v/>
      </c>
      <c r="O18" s="15">
        <f>IF($N18="","",$N18-$C$1)</f>
        <v/>
      </c>
      <c r="P18" s="13">
        <f>IF($O18="","",IF($O18&lt;0,"不足","OK"))</f>
        <v/>
      </c>
    </row>
    <row r="19" ht="22" customHeight="1">
      <c r="A19" s="34" t="n"/>
      <c r="B19" s="7">
        <f>IF(COUNT($A19)=0,"",TEXT($A19,"aaa"))</f>
        <v/>
      </c>
      <c r="C19" s="35" t="n"/>
      <c r="D19" s="35" t="n"/>
      <c r="E19" s="35" t="n"/>
      <c r="F19" s="36" t="n"/>
      <c r="G19" s="36" t="n"/>
      <c r="H19" s="37" t="n"/>
      <c r="I19" s="11">
        <f>IF(COUNT($A19,$F19,$G19)&lt;3,"",ROUND(($G19+IF($G19&lt;$F19,1,0)-$F19)*24-$H19/60,2))</f>
        <v/>
      </c>
      <c r="J19" s="11">
        <f>IF($I19="","",IF($E19="休日出勤",0,ROUND(MAX(0,MIN($I19,8)-$C$2),2)))</f>
        <v/>
      </c>
      <c r="K19" s="11">
        <f>IF($I19="","",IF($E19="休日出勤",0,ROUND(MAX(0,$I19-8),2)))</f>
        <v/>
      </c>
      <c r="L19" s="11">
        <f>IF($I19="","",ROUND(MAX(0,MIN($G19+IF($G19&lt;$F19,1,0),29/24)-MAX($F19,22/24))*24+MAX(0,MIN($G19+IF($G19&lt;$F19,1,0),5/24)-$F19)*24,2))</f>
        <v/>
      </c>
      <c r="M19" s="11">
        <f>IF($I19="","",IF($E19="休日出勤",$I19,0))</f>
        <v/>
      </c>
      <c r="N19" s="12">
        <f>IF(COUNT($A19)=0,"",COUNTIF($A$5:$A$204,$A19))</f>
        <v/>
      </c>
      <c r="O19" s="12">
        <f>IF($N19="","",$N19-$C$1)</f>
        <v/>
      </c>
      <c r="P19" s="7">
        <f>IF($O19="","",IF($O19&lt;0,"不足","OK"))</f>
        <v/>
      </c>
    </row>
    <row r="20" ht="22" customHeight="1">
      <c r="A20" s="34" t="n"/>
      <c r="B20" s="13">
        <f>IF(COUNT($A20)=0,"",TEXT($A20,"aaa"))</f>
        <v/>
      </c>
      <c r="C20" s="35" t="n"/>
      <c r="D20" s="35" t="n"/>
      <c r="E20" s="35" t="n"/>
      <c r="F20" s="36" t="n"/>
      <c r="G20" s="36" t="n"/>
      <c r="H20" s="37" t="n"/>
      <c r="I20" s="14">
        <f>IF(COUNT($A20,$F20,$G20)&lt;3,"",ROUND(($G20+IF($G20&lt;$F20,1,0)-$F20)*24-$H20/60,2))</f>
        <v/>
      </c>
      <c r="J20" s="14">
        <f>IF($I20="","",IF($E20="休日出勤",0,ROUND(MAX(0,MIN($I20,8)-$C$2),2)))</f>
        <v/>
      </c>
      <c r="K20" s="14">
        <f>IF($I20="","",IF($E20="休日出勤",0,ROUND(MAX(0,$I20-8),2)))</f>
        <v/>
      </c>
      <c r="L20" s="14">
        <f>IF($I20="","",ROUND(MAX(0,MIN($G20+IF($G20&lt;$F20,1,0),29/24)-MAX($F20,22/24))*24+MAX(0,MIN($G20+IF($G20&lt;$F20,1,0),5/24)-$F20)*24,2))</f>
        <v/>
      </c>
      <c r="M20" s="14">
        <f>IF($I20="","",IF($E20="休日出勤",$I20,0))</f>
        <v/>
      </c>
      <c r="N20" s="15">
        <f>IF(COUNT($A20)=0,"",COUNTIF($A$5:$A$204,$A20))</f>
        <v/>
      </c>
      <c r="O20" s="15">
        <f>IF($N20="","",$N20-$C$1)</f>
        <v/>
      </c>
      <c r="P20" s="13">
        <f>IF($O20="","",IF($O20&lt;0,"不足","OK"))</f>
        <v/>
      </c>
    </row>
    <row r="21" ht="22" customHeight="1">
      <c r="A21" s="34" t="n"/>
      <c r="B21" s="7">
        <f>IF(COUNT($A21)=0,"",TEXT($A21,"aaa"))</f>
        <v/>
      </c>
      <c r="C21" s="35" t="n"/>
      <c r="D21" s="35" t="n"/>
      <c r="E21" s="35" t="n"/>
      <c r="F21" s="36" t="n"/>
      <c r="G21" s="36" t="n"/>
      <c r="H21" s="37" t="n"/>
      <c r="I21" s="11">
        <f>IF(COUNT($A21,$F21,$G21)&lt;3,"",ROUND(($G21+IF($G21&lt;$F21,1,0)-$F21)*24-$H21/60,2))</f>
        <v/>
      </c>
      <c r="J21" s="11">
        <f>IF($I21="","",IF($E21="休日出勤",0,ROUND(MAX(0,MIN($I21,8)-$C$2),2)))</f>
        <v/>
      </c>
      <c r="K21" s="11">
        <f>IF($I21="","",IF($E21="休日出勤",0,ROUND(MAX(0,$I21-8),2)))</f>
        <v/>
      </c>
      <c r="L21" s="11">
        <f>IF($I21="","",ROUND(MAX(0,MIN($G21+IF($G21&lt;$F21,1,0),29/24)-MAX($F21,22/24))*24+MAX(0,MIN($G21+IF($G21&lt;$F21,1,0),5/24)-$F21)*24,2))</f>
        <v/>
      </c>
      <c r="M21" s="11">
        <f>IF($I21="","",IF($E21="休日出勤",$I21,0))</f>
        <v/>
      </c>
      <c r="N21" s="12">
        <f>IF(COUNT($A21)=0,"",COUNTIF($A$5:$A$204,$A21))</f>
        <v/>
      </c>
      <c r="O21" s="12">
        <f>IF($N21="","",$N21-$C$1)</f>
        <v/>
      </c>
      <c r="P21" s="7">
        <f>IF($O21="","",IF($O21&lt;0,"不足","OK"))</f>
        <v/>
      </c>
    </row>
    <row r="22" ht="22" customHeight="1">
      <c r="A22" s="34" t="n"/>
      <c r="B22" s="13">
        <f>IF(COUNT($A22)=0,"",TEXT($A22,"aaa"))</f>
        <v/>
      </c>
      <c r="C22" s="35" t="n"/>
      <c r="D22" s="35" t="n"/>
      <c r="E22" s="35" t="n"/>
      <c r="F22" s="36" t="n"/>
      <c r="G22" s="36" t="n"/>
      <c r="H22" s="37" t="n"/>
      <c r="I22" s="14">
        <f>IF(COUNT($A22,$F22,$G22)&lt;3,"",ROUND(($G22+IF($G22&lt;$F22,1,0)-$F22)*24-$H22/60,2))</f>
        <v/>
      </c>
      <c r="J22" s="14">
        <f>IF($I22="","",IF($E22="休日出勤",0,ROUND(MAX(0,MIN($I22,8)-$C$2),2)))</f>
        <v/>
      </c>
      <c r="K22" s="14">
        <f>IF($I22="","",IF($E22="休日出勤",0,ROUND(MAX(0,$I22-8),2)))</f>
        <v/>
      </c>
      <c r="L22" s="14">
        <f>IF($I22="","",ROUND(MAX(0,MIN($G22+IF($G22&lt;$F22,1,0),29/24)-MAX($F22,22/24))*24+MAX(0,MIN($G22+IF($G22&lt;$F22,1,0),5/24)-$F22)*24,2))</f>
        <v/>
      </c>
      <c r="M22" s="14">
        <f>IF($I22="","",IF($E22="休日出勤",$I22,0))</f>
        <v/>
      </c>
      <c r="N22" s="15">
        <f>IF(COUNT($A22)=0,"",COUNTIF($A$5:$A$204,$A22))</f>
        <v/>
      </c>
      <c r="O22" s="15">
        <f>IF($N22="","",$N22-$C$1)</f>
        <v/>
      </c>
      <c r="P22" s="13">
        <f>IF($O22="","",IF($O22&lt;0,"不足","OK"))</f>
        <v/>
      </c>
    </row>
    <row r="23" ht="22" customHeight="1">
      <c r="A23" s="34" t="n"/>
      <c r="B23" s="7">
        <f>IF(COUNT($A23)=0,"",TEXT($A23,"aaa"))</f>
        <v/>
      </c>
      <c r="C23" s="35" t="n"/>
      <c r="D23" s="35" t="n"/>
      <c r="E23" s="35" t="n"/>
      <c r="F23" s="36" t="n"/>
      <c r="G23" s="36" t="n"/>
      <c r="H23" s="37" t="n"/>
      <c r="I23" s="11">
        <f>IF(COUNT($A23,$F23,$G23)&lt;3,"",ROUND(($G23+IF($G23&lt;$F23,1,0)-$F23)*24-$H23/60,2))</f>
        <v/>
      </c>
      <c r="J23" s="11">
        <f>IF($I23="","",IF($E23="休日出勤",0,ROUND(MAX(0,MIN($I23,8)-$C$2),2)))</f>
        <v/>
      </c>
      <c r="K23" s="11">
        <f>IF($I23="","",IF($E23="休日出勤",0,ROUND(MAX(0,$I23-8),2)))</f>
        <v/>
      </c>
      <c r="L23" s="11">
        <f>IF($I23="","",ROUND(MAX(0,MIN($G23+IF($G23&lt;$F23,1,0),29/24)-MAX($F23,22/24))*24+MAX(0,MIN($G23+IF($G23&lt;$F23,1,0),5/24)-$F23)*24,2))</f>
        <v/>
      </c>
      <c r="M23" s="11">
        <f>IF($I23="","",IF($E23="休日出勤",$I23,0))</f>
        <v/>
      </c>
      <c r="N23" s="12">
        <f>IF(COUNT($A23)=0,"",COUNTIF($A$5:$A$204,$A23))</f>
        <v/>
      </c>
      <c r="O23" s="12">
        <f>IF($N23="","",$N23-$C$1)</f>
        <v/>
      </c>
      <c r="P23" s="7">
        <f>IF($O23="","",IF($O23&lt;0,"不足","OK"))</f>
        <v/>
      </c>
    </row>
    <row r="24" ht="22" customHeight="1">
      <c r="A24" s="34" t="n"/>
      <c r="B24" s="13">
        <f>IF(COUNT($A24)=0,"",TEXT($A24,"aaa"))</f>
        <v/>
      </c>
      <c r="C24" s="35" t="n"/>
      <c r="D24" s="35" t="n"/>
      <c r="E24" s="35" t="n"/>
      <c r="F24" s="36" t="n"/>
      <c r="G24" s="36" t="n"/>
      <c r="H24" s="37" t="n"/>
      <c r="I24" s="14">
        <f>IF(COUNT($A24,$F24,$G24)&lt;3,"",ROUND(($G24+IF($G24&lt;$F24,1,0)-$F24)*24-$H24/60,2))</f>
        <v/>
      </c>
      <c r="J24" s="14">
        <f>IF($I24="","",IF($E24="休日出勤",0,ROUND(MAX(0,MIN($I24,8)-$C$2),2)))</f>
        <v/>
      </c>
      <c r="K24" s="14">
        <f>IF($I24="","",IF($E24="休日出勤",0,ROUND(MAX(0,$I24-8),2)))</f>
        <v/>
      </c>
      <c r="L24" s="14">
        <f>IF($I24="","",ROUND(MAX(0,MIN($G24+IF($G24&lt;$F24,1,0),29/24)-MAX($F24,22/24))*24+MAX(0,MIN($G24+IF($G24&lt;$F24,1,0),5/24)-$F24)*24,2))</f>
        <v/>
      </c>
      <c r="M24" s="14">
        <f>IF($I24="","",IF($E24="休日出勤",$I24,0))</f>
        <v/>
      </c>
      <c r="N24" s="15">
        <f>IF(COUNT($A24)=0,"",COUNTIF($A$5:$A$204,$A24))</f>
        <v/>
      </c>
      <c r="O24" s="15">
        <f>IF($N24="","",$N24-$C$1)</f>
        <v/>
      </c>
      <c r="P24" s="13">
        <f>IF($O24="","",IF($O24&lt;0,"不足","OK"))</f>
        <v/>
      </c>
    </row>
    <row r="25" ht="22" customHeight="1">
      <c r="A25" s="34" t="n"/>
      <c r="B25" s="7">
        <f>IF(COUNT($A25)=0,"",TEXT($A25,"aaa"))</f>
        <v/>
      </c>
      <c r="C25" s="35" t="n"/>
      <c r="D25" s="35" t="n"/>
      <c r="E25" s="35" t="n"/>
      <c r="F25" s="36" t="n"/>
      <c r="G25" s="36" t="n"/>
      <c r="H25" s="37" t="n"/>
      <c r="I25" s="11">
        <f>IF(COUNT($A25,$F25,$G25)&lt;3,"",ROUND(($G25+IF($G25&lt;$F25,1,0)-$F25)*24-$H25/60,2))</f>
        <v/>
      </c>
      <c r="J25" s="11">
        <f>IF($I25="","",IF($E25="休日出勤",0,ROUND(MAX(0,MIN($I25,8)-$C$2),2)))</f>
        <v/>
      </c>
      <c r="K25" s="11">
        <f>IF($I25="","",IF($E25="休日出勤",0,ROUND(MAX(0,$I25-8),2)))</f>
        <v/>
      </c>
      <c r="L25" s="11">
        <f>IF($I25="","",ROUND(MAX(0,MIN($G25+IF($G25&lt;$F25,1,0),29/24)-MAX($F25,22/24))*24+MAX(0,MIN($G25+IF($G25&lt;$F25,1,0),5/24)-$F25)*24,2))</f>
        <v/>
      </c>
      <c r="M25" s="11">
        <f>IF($I25="","",IF($E25="休日出勤",$I25,0))</f>
        <v/>
      </c>
      <c r="N25" s="12">
        <f>IF(COUNT($A25)=0,"",COUNTIF($A$5:$A$204,$A25))</f>
        <v/>
      </c>
      <c r="O25" s="12">
        <f>IF($N25="","",$N25-$C$1)</f>
        <v/>
      </c>
      <c r="P25" s="7">
        <f>IF($O25="","",IF($O25&lt;0,"不足","OK"))</f>
        <v/>
      </c>
    </row>
    <row r="26" ht="22" customHeight="1">
      <c r="A26" s="34" t="n"/>
      <c r="B26" s="13">
        <f>IF(COUNT($A26)=0,"",TEXT($A26,"aaa"))</f>
        <v/>
      </c>
      <c r="C26" s="35" t="n"/>
      <c r="D26" s="35" t="n"/>
      <c r="E26" s="35" t="n"/>
      <c r="F26" s="36" t="n"/>
      <c r="G26" s="36" t="n"/>
      <c r="H26" s="37" t="n"/>
      <c r="I26" s="14">
        <f>IF(COUNT($A26,$F26,$G26)&lt;3,"",ROUND(($G26+IF($G26&lt;$F26,1,0)-$F26)*24-$H26/60,2))</f>
        <v/>
      </c>
      <c r="J26" s="14">
        <f>IF($I26="","",IF($E26="休日出勤",0,ROUND(MAX(0,MIN($I26,8)-$C$2),2)))</f>
        <v/>
      </c>
      <c r="K26" s="14">
        <f>IF($I26="","",IF($E26="休日出勤",0,ROUND(MAX(0,$I26-8),2)))</f>
        <v/>
      </c>
      <c r="L26" s="14">
        <f>IF($I26="","",ROUND(MAX(0,MIN($G26+IF($G26&lt;$F26,1,0),29/24)-MAX($F26,22/24))*24+MAX(0,MIN($G26+IF($G26&lt;$F26,1,0),5/24)-$F26)*24,2))</f>
        <v/>
      </c>
      <c r="M26" s="14">
        <f>IF($I26="","",IF($E26="休日出勤",$I26,0))</f>
        <v/>
      </c>
      <c r="N26" s="15">
        <f>IF(COUNT($A26)=0,"",COUNTIF($A$5:$A$204,$A26))</f>
        <v/>
      </c>
      <c r="O26" s="15">
        <f>IF($N26="","",$N26-$C$1)</f>
        <v/>
      </c>
      <c r="P26" s="13">
        <f>IF($O26="","",IF($O26&lt;0,"不足","OK"))</f>
        <v/>
      </c>
    </row>
    <row r="27" ht="22" customHeight="1">
      <c r="A27" s="34" t="n"/>
      <c r="B27" s="7">
        <f>IF(COUNT($A27)=0,"",TEXT($A27,"aaa"))</f>
        <v/>
      </c>
      <c r="C27" s="35" t="n"/>
      <c r="D27" s="35" t="n"/>
      <c r="E27" s="35" t="n"/>
      <c r="F27" s="36" t="n"/>
      <c r="G27" s="36" t="n"/>
      <c r="H27" s="37" t="n"/>
      <c r="I27" s="11">
        <f>IF(COUNT($A27,$F27,$G27)&lt;3,"",ROUND(($G27+IF($G27&lt;$F27,1,0)-$F27)*24-$H27/60,2))</f>
        <v/>
      </c>
      <c r="J27" s="11">
        <f>IF($I27="","",IF($E27="休日出勤",0,ROUND(MAX(0,MIN($I27,8)-$C$2),2)))</f>
        <v/>
      </c>
      <c r="K27" s="11">
        <f>IF($I27="","",IF($E27="休日出勤",0,ROUND(MAX(0,$I27-8),2)))</f>
        <v/>
      </c>
      <c r="L27" s="11">
        <f>IF($I27="","",ROUND(MAX(0,MIN($G27+IF($G27&lt;$F27,1,0),29/24)-MAX($F27,22/24))*24+MAX(0,MIN($G27+IF($G27&lt;$F27,1,0),5/24)-$F27)*24,2))</f>
        <v/>
      </c>
      <c r="M27" s="11">
        <f>IF($I27="","",IF($E27="休日出勤",$I27,0))</f>
        <v/>
      </c>
      <c r="N27" s="12">
        <f>IF(COUNT($A27)=0,"",COUNTIF($A$5:$A$204,$A27))</f>
        <v/>
      </c>
      <c r="O27" s="12">
        <f>IF($N27="","",$N27-$C$1)</f>
        <v/>
      </c>
      <c r="P27" s="7">
        <f>IF($O27="","",IF($O27&lt;0,"不足","OK"))</f>
        <v/>
      </c>
    </row>
    <row r="28" ht="22" customHeight="1">
      <c r="A28" s="34" t="n"/>
      <c r="B28" s="13">
        <f>IF(COUNT($A28)=0,"",TEXT($A28,"aaa"))</f>
        <v/>
      </c>
      <c r="C28" s="35" t="n"/>
      <c r="D28" s="35" t="n"/>
      <c r="E28" s="35" t="n"/>
      <c r="F28" s="36" t="n"/>
      <c r="G28" s="36" t="n"/>
      <c r="H28" s="37" t="n"/>
      <c r="I28" s="14">
        <f>IF(COUNT($A28,$F28,$G28)&lt;3,"",ROUND(($G28+IF($G28&lt;$F28,1,0)-$F28)*24-$H28/60,2))</f>
        <v/>
      </c>
      <c r="J28" s="14">
        <f>IF($I28="","",IF($E28="休日出勤",0,ROUND(MAX(0,MIN($I28,8)-$C$2),2)))</f>
        <v/>
      </c>
      <c r="K28" s="14">
        <f>IF($I28="","",IF($E28="休日出勤",0,ROUND(MAX(0,$I28-8),2)))</f>
        <v/>
      </c>
      <c r="L28" s="14">
        <f>IF($I28="","",ROUND(MAX(0,MIN($G28+IF($G28&lt;$F28,1,0),29/24)-MAX($F28,22/24))*24+MAX(0,MIN($G28+IF($G28&lt;$F28,1,0),5/24)-$F28)*24,2))</f>
        <v/>
      </c>
      <c r="M28" s="14">
        <f>IF($I28="","",IF($E28="休日出勤",$I28,0))</f>
        <v/>
      </c>
      <c r="N28" s="15">
        <f>IF(COUNT($A28)=0,"",COUNTIF($A$5:$A$204,$A28))</f>
        <v/>
      </c>
      <c r="O28" s="15">
        <f>IF($N28="","",$N28-$C$1)</f>
        <v/>
      </c>
      <c r="P28" s="13">
        <f>IF($O28="","",IF($O28&lt;0,"不足","OK"))</f>
        <v/>
      </c>
    </row>
    <row r="29" ht="22" customHeight="1">
      <c r="A29" s="34" t="n"/>
      <c r="B29" s="7">
        <f>IF(COUNT($A29)=0,"",TEXT($A29,"aaa"))</f>
        <v/>
      </c>
      <c r="C29" s="35" t="n"/>
      <c r="D29" s="35" t="n"/>
      <c r="E29" s="35" t="n"/>
      <c r="F29" s="36" t="n"/>
      <c r="G29" s="36" t="n"/>
      <c r="H29" s="37" t="n"/>
      <c r="I29" s="11">
        <f>IF(COUNT($A29,$F29,$G29)&lt;3,"",ROUND(($G29+IF($G29&lt;$F29,1,0)-$F29)*24-$H29/60,2))</f>
        <v/>
      </c>
      <c r="J29" s="11">
        <f>IF($I29="","",IF($E29="休日出勤",0,ROUND(MAX(0,MIN($I29,8)-$C$2),2)))</f>
        <v/>
      </c>
      <c r="K29" s="11">
        <f>IF($I29="","",IF($E29="休日出勤",0,ROUND(MAX(0,$I29-8),2)))</f>
        <v/>
      </c>
      <c r="L29" s="11">
        <f>IF($I29="","",ROUND(MAX(0,MIN($G29+IF($G29&lt;$F29,1,0),29/24)-MAX($F29,22/24))*24+MAX(0,MIN($G29+IF($G29&lt;$F29,1,0),5/24)-$F29)*24,2))</f>
        <v/>
      </c>
      <c r="M29" s="11">
        <f>IF($I29="","",IF($E29="休日出勤",$I29,0))</f>
        <v/>
      </c>
      <c r="N29" s="12">
        <f>IF(COUNT($A29)=0,"",COUNTIF($A$5:$A$204,$A29))</f>
        <v/>
      </c>
      <c r="O29" s="12">
        <f>IF($N29="","",$N29-$C$1)</f>
        <v/>
      </c>
      <c r="P29" s="7">
        <f>IF($O29="","",IF($O29&lt;0,"不足","OK"))</f>
        <v/>
      </c>
    </row>
    <row r="30" ht="22" customHeight="1">
      <c r="A30" s="34" t="n"/>
      <c r="B30" s="13">
        <f>IF(COUNT($A30)=0,"",TEXT($A30,"aaa"))</f>
        <v/>
      </c>
      <c r="C30" s="35" t="n"/>
      <c r="D30" s="35" t="n"/>
      <c r="E30" s="35" t="n"/>
      <c r="F30" s="36" t="n"/>
      <c r="G30" s="36" t="n"/>
      <c r="H30" s="37" t="n"/>
      <c r="I30" s="14">
        <f>IF(COUNT($A30,$F30,$G30)&lt;3,"",ROUND(($G30+IF($G30&lt;$F30,1,0)-$F30)*24-$H30/60,2))</f>
        <v/>
      </c>
      <c r="J30" s="14">
        <f>IF($I30="","",IF($E30="休日出勤",0,ROUND(MAX(0,MIN($I30,8)-$C$2),2)))</f>
        <v/>
      </c>
      <c r="K30" s="14">
        <f>IF($I30="","",IF($E30="休日出勤",0,ROUND(MAX(0,$I30-8),2)))</f>
        <v/>
      </c>
      <c r="L30" s="14">
        <f>IF($I30="","",ROUND(MAX(0,MIN($G30+IF($G30&lt;$F30,1,0),29/24)-MAX($F30,22/24))*24+MAX(0,MIN($G30+IF($G30&lt;$F30,1,0),5/24)-$F30)*24,2))</f>
        <v/>
      </c>
      <c r="M30" s="14">
        <f>IF($I30="","",IF($E30="休日出勤",$I30,0))</f>
        <v/>
      </c>
      <c r="N30" s="15">
        <f>IF(COUNT($A30)=0,"",COUNTIF($A$5:$A$204,$A30))</f>
        <v/>
      </c>
      <c r="O30" s="15">
        <f>IF($N30="","",$N30-$C$1)</f>
        <v/>
      </c>
      <c r="P30" s="13">
        <f>IF($O30="","",IF($O30&lt;0,"不足","OK"))</f>
        <v/>
      </c>
    </row>
    <row r="31" ht="22" customHeight="1">
      <c r="A31" s="34" t="n"/>
      <c r="B31" s="7">
        <f>IF(COUNT($A31)=0,"",TEXT($A31,"aaa"))</f>
        <v/>
      </c>
      <c r="C31" s="35" t="n"/>
      <c r="D31" s="35" t="n"/>
      <c r="E31" s="35" t="n"/>
      <c r="F31" s="36" t="n"/>
      <c r="G31" s="36" t="n"/>
      <c r="H31" s="37" t="n"/>
      <c r="I31" s="11">
        <f>IF(COUNT($A31,$F31,$G31)&lt;3,"",ROUND(($G31+IF($G31&lt;$F31,1,0)-$F31)*24-$H31/60,2))</f>
        <v/>
      </c>
      <c r="J31" s="11">
        <f>IF($I31="","",IF($E31="休日出勤",0,ROUND(MAX(0,MIN($I31,8)-$C$2),2)))</f>
        <v/>
      </c>
      <c r="K31" s="11">
        <f>IF($I31="","",IF($E31="休日出勤",0,ROUND(MAX(0,$I31-8),2)))</f>
        <v/>
      </c>
      <c r="L31" s="11">
        <f>IF($I31="","",ROUND(MAX(0,MIN($G31+IF($G31&lt;$F31,1,0),29/24)-MAX($F31,22/24))*24+MAX(0,MIN($G31+IF($G31&lt;$F31,1,0),5/24)-$F31)*24,2))</f>
        <v/>
      </c>
      <c r="M31" s="11">
        <f>IF($I31="","",IF($E31="休日出勤",$I31,0))</f>
        <v/>
      </c>
      <c r="N31" s="12">
        <f>IF(COUNT($A31)=0,"",COUNTIF($A$5:$A$204,$A31))</f>
        <v/>
      </c>
      <c r="O31" s="12">
        <f>IF($N31="","",$N31-$C$1)</f>
        <v/>
      </c>
      <c r="P31" s="7">
        <f>IF($O31="","",IF($O31&lt;0,"不足","OK"))</f>
        <v/>
      </c>
    </row>
    <row r="32" ht="22" customHeight="1">
      <c r="A32" s="34" t="n"/>
      <c r="B32" s="13">
        <f>IF(COUNT($A32)=0,"",TEXT($A32,"aaa"))</f>
        <v/>
      </c>
      <c r="C32" s="35" t="n"/>
      <c r="D32" s="35" t="n"/>
      <c r="E32" s="35" t="n"/>
      <c r="F32" s="36" t="n"/>
      <c r="G32" s="36" t="n"/>
      <c r="H32" s="37" t="n"/>
      <c r="I32" s="14">
        <f>IF(COUNT($A32,$F32,$G32)&lt;3,"",ROUND(($G32+IF($G32&lt;$F32,1,0)-$F32)*24-$H32/60,2))</f>
        <v/>
      </c>
      <c r="J32" s="14">
        <f>IF($I32="","",IF($E32="休日出勤",0,ROUND(MAX(0,MIN($I32,8)-$C$2),2)))</f>
        <v/>
      </c>
      <c r="K32" s="14">
        <f>IF($I32="","",IF($E32="休日出勤",0,ROUND(MAX(0,$I32-8),2)))</f>
        <v/>
      </c>
      <c r="L32" s="14">
        <f>IF($I32="","",ROUND(MAX(0,MIN($G32+IF($G32&lt;$F32,1,0),29/24)-MAX($F32,22/24))*24+MAX(0,MIN($G32+IF($G32&lt;$F32,1,0),5/24)-$F32)*24,2))</f>
        <v/>
      </c>
      <c r="M32" s="14">
        <f>IF($I32="","",IF($E32="休日出勤",$I32,0))</f>
        <v/>
      </c>
      <c r="N32" s="15">
        <f>IF(COUNT($A32)=0,"",COUNTIF($A$5:$A$204,$A32))</f>
        <v/>
      </c>
      <c r="O32" s="15">
        <f>IF($N32="","",$N32-$C$1)</f>
        <v/>
      </c>
      <c r="P32" s="13">
        <f>IF($O32="","",IF($O32&lt;0,"不足","OK"))</f>
        <v/>
      </c>
    </row>
    <row r="33" ht="22" customHeight="1">
      <c r="A33" s="34" t="n"/>
      <c r="B33" s="7">
        <f>IF(COUNT($A33)=0,"",TEXT($A33,"aaa"))</f>
        <v/>
      </c>
      <c r="C33" s="35" t="n"/>
      <c r="D33" s="35" t="n"/>
      <c r="E33" s="35" t="n"/>
      <c r="F33" s="36" t="n"/>
      <c r="G33" s="36" t="n"/>
      <c r="H33" s="37" t="n"/>
      <c r="I33" s="11">
        <f>IF(COUNT($A33,$F33,$G33)&lt;3,"",ROUND(($G33+IF($G33&lt;$F33,1,0)-$F33)*24-$H33/60,2))</f>
        <v/>
      </c>
      <c r="J33" s="11">
        <f>IF($I33="","",IF($E33="休日出勤",0,ROUND(MAX(0,MIN($I33,8)-$C$2),2)))</f>
        <v/>
      </c>
      <c r="K33" s="11">
        <f>IF($I33="","",IF($E33="休日出勤",0,ROUND(MAX(0,$I33-8),2)))</f>
        <v/>
      </c>
      <c r="L33" s="11">
        <f>IF($I33="","",ROUND(MAX(0,MIN($G33+IF($G33&lt;$F33,1,0),29/24)-MAX($F33,22/24))*24+MAX(0,MIN($G33+IF($G33&lt;$F33,1,0),5/24)-$F33)*24,2))</f>
        <v/>
      </c>
      <c r="M33" s="11">
        <f>IF($I33="","",IF($E33="休日出勤",$I33,0))</f>
        <v/>
      </c>
      <c r="N33" s="12">
        <f>IF(COUNT($A33)=0,"",COUNTIF($A$5:$A$204,$A33))</f>
        <v/>
      </c>
      <c r="O33" s="12">
        <f>IF($N33="","",$N33-$C$1)</f>
        <v/>
      </c>
      <c r="P33" s="7">
        <f>IF($O33="","",IF($O33&lt;0,"不足","OK"))</f>
        <v/>
      </c>
    </row>
    <row r="34" ht="22" customHeight="1">
      <c r="A34" s="34" t="n"/>
      <c r="B34" s="13">
        <f>IF(COUNT($A34)=0,"",TEXT($A34,"aaa"))</f>
        <v/>
      </c>
      <c r="C34" s="35" t="n"/>
      <c r="D34" s="35" t="n"/>
      <c r="E34" s="35" t="n"/>
      <c r="F34" s="36" t="n"/>
      <c r="G34" s="36" t="n"/>
      <c r="H34" s="37" t="n"/>
      <c r="I34" s="14">
        <f>IF(COUNT($A34,$F34,$G34)&lt;3,"",ROUND(($G34+IF($G34&lt;$F34,1,0)-$F34)*24-$H34/60,2))</f>
        <v/>
      </c>
      <c r="J34" s="14">
        <f>IF($I34="","",IF($E34="休日出勤",0,ROUND(MAX(0,MIN($I34,8)-$C$2),2)))</f>
        <v/>
      </c>
      <c r="K34" s="14">
        <f>IF($I34="","",IF($E34="休日出勤",0,ROUND(MAX(0,$I34-8),2)))</f>
        <v/>
      </c>
      <c r="L34" s="14">
        <f>IF($I34="","",ROUND(MAX(0,MIN($G34+IF($G34&lt;$F34,1,0),29/24)-MAX($F34,22/24))*24+MAX(0,MIN($G34+IF($G34&lt;$F34,1,0),5/24)-$F34)*24,2))</f>
        <v/>
      </c>
      <c r="M34" s="14">
        <f>IF($I34="","",IF($E34="休日出勤",$I34,0))</f>
        <v/>
      </c>
      <c r="N34" s="15">
        <f>IF(COUNT($A34)=0,"",COUNTIF($A$5:$A$204,$A34))</f>
        <v/>
      </c>
      <c r="O34" s="15">
        <f>IF($N34="","",$N34-$C$1)</f>
        <v/>
      </c>
      <c r="P34" s="13">
        <f>IF($O34="","",IF($O34&lt;0,"不足","OK"))</f>
        <v/>
      </c>
    </row>
    <row r="35" hidden="1" ht="22" customHeight="1">
      <c r="A35" s="34" t="n"/>
      <c r="B35" s="7">
        <f>IF(COUNT($A35)=0,"",TEXT($A35,"aaa"))</f>
        <v/>
      </c>
      <c r="C35" s="35" t="n"/>
      <c r="D35" s="35" t="n"/>
      <c r="E35" s="35" t="n"/>
      <c r="F35" s="36" t="n"/>
      <c r="G35" s="36" t="n"/>
      <c r="H35" s="37" t="n"/>
      <c r="I35" s="11">
        <f>IF(COUNT($A35,$F35,$G35)&lt;3,"",ROUND(($G35+IF($G35&lt;$F35,1,0)-$F35)*24-$H35/60,2))</f>
        <v/>
      </c>
      <c r="J35" s="11">
        <f>IF($I35="","",IF($E35="休日出勤",0,ROUND(MAX(0,MIN($I35,8)-$C$2),2)))</f>
        <v/>
      </c>
      <c r="K35" s="11">
        <f>IF($I35="","",IF($E35="休日出勤",0,ROUND(MAX(0,$I35-8),2)))</f>
        <v/>
      </c>
      <c r="L35" s="11">
        <f>IF($I35="","",ROUND(MAX(0,MIN($G35+IF($G35&lt;$F35,1,0),29/24)-MAX($F35,22/24))*24+MAX(0,MIN($G35+IF($G35&lt;$F35,1,0),5/24)-$F35)*24,2))</f>
        <v/>
      </c>
      <c r="M35" s="11">
        <f>IF($I35="","",IF($E35="休日出勤",$I35,0))</f>
        <v/>
      </c>
      <c r="N35" s="12">
        <f>IF(COUNT($A35)=0,"",COUNTIF($A$5:$A$204,$A35))</f>
        <v/>
      </c>
      <c r="O35" s="12">
        <f>IF($N35="","",$N35-$C$1)</f>
        <v/>
      </c>
      <c r="P35" s="7">
        <f>IF($O35="","",IF($O35&lt;0,"不足","OK"))</f>
        <v/>
      </c>
    </row>
    <row r="36" hidden="1" ht="22" customHeight="1">
      <c r="A36" s="34" t="n"/>
      <c r="B36" s="13">
        <f>IF(COUNT($A36)=0,"",TEXT($A36,"aaa"))</f>
        <v/>
      </c>
      <c r="C36" s="35" t="n"/>
      <c r="D36" s="35" t="n"/>
      <c r="E36" s="35" t="n"/>
      <c r="F36" s="36" t="n"/>
      <c r="G36" s="36" t="n"/>
      <c r="H36" s="37" t="n"/>
      <c r="I36" s="14">
        <f>IF(COUNT($A36,$F36,$G36)&lt;3,"",ROUND(($G36+IF($G36&lt;$F36,1,0)-$F36)*24-$H36/60,2))</f>
        <v/>
      </c>
      <c r="J36" s="14">
        <f>IF($I36="","",IF($E36="休日出勤",0,ROUND(MAX(0,MIN($I36,8)-$C$2),2)))</f>
        <v/>
      </c>
      <c r="K36" s="14">
        <f>IF($I36="","",IF($E36="休日出勤",0,ROUND(MAX(0,$I36-8),2)))</f>
        <v/>
      </c>
      <c r="L36" s="14">
        <f>IF($I36="","",ROUND(MAX(0,MIN($G36+IF($G36&lt;$F36,1,0),29/24)-MAX($F36,22/24))*24+MAX(0,MIN($G36+IF($G36&lt;$F36,1,0),5/24)-$F36)*24,2))</f>
        <v/>
      </c>
      <c r="M36" s="14">
        <f>IF($I36="","",IF($E36="休日出勤",$I36,0))</f>
        <v/>
      </c>
      <c r="N36" s="15">
        <f>IF(COUNT($A36)=0,"",COUNTIF($A$5:$A$204,$A36))</f>
        <v/>
      </c>
      <c r="O36" s="15">
        <f>IF($N36="","",$N36-$C$1)</f>
        <v/>
      </c>
      <c r="P36" s="13">
        <f>IF($O36="","",IF($O36&lt;0,"不足","OK"))</f>
        <v/>
      </c>
    </row>
    <row r="37" hidden="1" ht="22" customHeight="1">
      <c r="A37" s="34" t="n"/>
      <c r="B37" s="7">
        <f>IF(COUNT($A37)=0,"",TEXT($A37,"aaa"))</f>
        <v/>
      </c>
      <c r="C37" s="35" t="n"/>
      <c r="D37" s="35" t="n"/>
      <c r="E37" s="35" t="n"/>
      <c r="F37" s="36" t="n"/>
      <c r="G37" s="36" t="n"/>
      <c r="H37" s="37" t="n"/>
      <c r="I37" s="11">
        <f>IF(COUNT($A37,$F37,$G37)&lt;3,"",ROUND(($G37+IF($G37&lt;$F37,1,0)-$F37)*24-$H37/60,2))</f>
        <v/>
      </c>
      <c r="J37" s="11">
        <f>IF($I37="","",IF($E37="休日出勤",0,ROUND(MAX(0,MIN($I37,8)-$C$2),2)))</f>
        <v/>
      </c>
      <c r="K37" s="11">
        <f>IF($I37="","",IF($E37="休日出勤",0,ROUND(MAX(0,$I37-8),2)))</f>
        <v/>
      </c>
      <c r="L37" s="11">
        <f>IF($I37="","",ROUND(MAX(0,MIN($G37+IF($G37&lt;$F37,1,0),29/24)-MAX($F37,22/24))*24+MAX(0,MIN($G37+IF($G37&lt;$F37,1,0),5/24)-$F37)*24,2))</f>
        <v/>
      </c>
      <c r="M37" s="11">
        <f>IF($I37="","",IF($E37="休日出勤",$I37,0))</f>
        <v/>
      </c>
      <c r="N37" s="12">
        <f>IF(COUNT($A37)=0,"",COUNTIF($A$5:$A$204,$A37))</f>
        <v/>
      </c>
      <c r="O37" s="12">
        <f>IF($N37="","",$N37-$C$1)</f>
        <v/>
      </c>
      <c r="P37" s="7">
        <f>IF($O37="","",IF($O37&lt;0,"不足","OK"))</f>
        <v/>
      </c>
    </row>
    <row r="38" hidden="1" ht="22" customHeight="1">
      <c r="A38" s="34" t="n"/>
      <c r="B38" s="13">
        <f>IF(COUNT($A38)=0,"",TEXT($A38,"aaa"))</f>
        <v/>
      </c>
      <c r="C38" s="35" t="n"/>
      <c r="D38" s="35" t="n"/>
      <c r="E38" s="35" t="n"/>
      <c r="F38" s="36" t="n"/>
      <c r="G38" s="36" t="n"/>
      <c r="H38" s="37" t="n"/>
      <c r="I38" s="14">
        <f>IF(COUNT($A38,$F38,$G38)&lt;3,"",ROUND(($G38+IF($G38&lt;$F38,1,0)-$F38)*24-$H38/60,2))</f>
        <v/>
      </c>
      <c r="J38" s="14">
        <f>IF($I38="","",IF($E38="休日出勤",0,ROUND(MAX(0,MIN($I38,8)-$C$2),2)))</f>
        <v/>
      </c>
      <c r="K38" s="14">
        <f>IF($I38="","",IF($E38="休日出勤",0,ROUND(MAX(0,$I38-8),2)))</f>
        <v/>
      </c>
      <c r="L38" s="14">
        <f>IF($I38="","",ROUND(MAX(0,MIN($G38+IF($G38&lt;$F38,1,0),29/24)-MAX($F38,22/24))*24+MAX(0,MIN($G38+IF($G38&lt;$F38,1,0),5/24)-$F38)*24,2))</f>
        <v/>
      </c>
      <c r="M38" s="14">
        <f>IF($I38="","",IF($E38="休日出勤",$I38,0))</f>
        <v/>
      </c>
      <c r="N38" s="15">
        <f>IF(COUNT($A38)=0,"",COUNTIF($A$5:$A$204,$A38))</f>
        <v/>
      </c>
      <c r="O38" s="15">
        <f>IF($N38="","",$N38-$C$1)</f>
        <v/>
      </c>
      <c r="P38" s="13">
        <f>IF($O38="","",IF($O38&lt;0,"不足","OK"))</f>
        <v/>
      </c>
    </row>
    <row r="39" hidden="1" ht="22" customHeight="1">
      <c r="A39" s="34" t="n"/>
      <c r="B39" s="7">
        <f>IF(COUNT($A39)=0,"",TEXT($A39,"aaa"))</f>
        <v/>
      </c>
      <c r="C39" s="35" t="n"/>
      <c r="D39" s="35" t="n"/>
      <c r="E39" s="35" t="n"/>
      <c r="F39" s="36" t="n"/>
      <c r="G39" s="36" t="n"/>
      <c r="H39" s="37" t="n"/>
      <c r="I39" s="11">
        <f>IF(COUNT($A39,$F39,$G39)&lt;3,"",ROUND(($G39+IF($G39&lt;$F39,1,0)-$F39)*24-$H39/60,2))</f>
        <v/>
      </c>
      <c r="J39" s="11">
        <f>IF($I39="","",IF($E39="休日出勤",0,ROUND(MAX(0,MIN($I39,8)-$C$2),2)))</f>
        <v/>
      </c>
      <c r="K39" s="11">
        <f>IF($I39="","",IF($E39="休日出勤",0,ROUND(MAX(0,$I39-8),2)))</f>
        <v/>
      </c>
      <c r="L39" s="11">
        <f>IF($I39="","",ROUND(MAX(0,MIN($G39+IF($G39&lt;$F39,1,0),29/24)-MAX($F39,22/24))*24+MAX(0,MIN($G39+IF($G39&lt;$F39,1,0),5/24)-$F39)*24,2))</f>
        <v/>
      </c>
      <c r="M39" s="11">
        <f>IF($I39="","",IF($E39="休日出勤",$I39,0))</f>
        <v/>
      </c>
      <c r="N39" s="12">
        <f>IF(COUNT($A39)=0,"",COUNTIF($A$5:$A$204,$A39))</f>
        <v/>
      </c>
      <c r="O39" s="12">
        <f>IF($N39="","",$N39-$C$1)</f>
        <v/>
      </c>
      <c r="P39" s="7">
        <f>IF($O39="","",IF($O39&lt;0,"不足","OK"))</f>
        <v/>
      </c>
    </row>
    <row r="40" hidden="1" ht="22" customHeight="1">
      <c r="A40" s="34" t="n"/>
      <c r="B40" s="13">
        <f>IF(COUNT($A40)=0,"",TEXT($A40,"aaa"))</f>
        <v/>
      </c>
      <c r="C40" s="35" t="n"/>
      <c r="D40" s="35" t="n"/>
      <c r="E40" s="35" t="n"/>
      <c r="F40" s="36" t="n"/>
      <c r="G40" s="36" t="n"/>
      <c r="H40" s="37" t="n"/>
      <c r="I40" s="14">
        <f>IF(COUNT($A40,$F40,$G40)&lt;3,"",ROUND(($G40+IF($G40&lt;$F40,1,0)-$F40)*24-$H40/60,2))</f>
        <v/>
      </c>
      <c r="J40" s="14">
        <f>IF($I40="","",IF($E40="休日出勤",0,ROUND(MAX(0,MIN($I40,8)-$C$2),2)))</f>
        <v/>
      </c>
      <c r="K40" s="14">
        <f>IF($I40="","",IF($E40="休日出勤",0,ROUND(MAX(0,$I40-8),2)))</f>
        <v/>
      </c>
      <c r="L40" s="14">
        <f>IF($I40="","",ROUND(MAX(0,MIN($G40+IF($G40&lt;$F40,1,0),29/24)-MAX($F40,22/24))*24+MAX(0,MIN($G40+IF($G40&lt;$F40,1,0),5/24)-$F40)*24,2))</f>
        <v/>
      </c>
      <c r="M40" s="14">
        <f>IF($I40="","",IF($E40="休日出勤",$I40,0))</f>
        <v/>
      </c>
      <c r="N40" s="15">
        <f>IF(COUNT($A40)=0,"",COUNTIF($A$5:$A$204,$A40))</f>
        <v/>
      </c>
      <c r="O40" s="15">
        <f>IF($N40="","",$N40-$C$1)</f>
        <v/>
      </c>
      <c r="P40" s="13">
        <f>IF($O40="","",IF($O40&lt;0,"不足","OK"))</f>
        <v/>
      </c>
    </row>
    <row r="41" hidden="1" ht="22" customHeight="1">
      <c r="A41" s="34" t="n"/>
      <c r="B41" s="7">
        <f>IF(COUNT($A41)=0,"",TEXT($A41,"aaa"))</f>
        <v/>
      </c>
      <c r="C41" s="35" t="n"/>
      <c r="D41" s="35" t="n"/>
      <c r="E41" s="35" t="n"/>
      <c r="F41" s="36" t="n"/>
      <c r="G41" s="36" t="n"/>
      <c r="H41" s="37" t="n"/>
      <c r="I41" s="11">
        <f>IF(COUNT($A41,$F41,$G41)&lt;3,"",ROUND(($G41+IF($G41&lt;$F41,1,0)-$F41)*24-$H41/60,2))</f>
        <v/>
      </c>
      <c r="J41" s="11">
        <f>IF($I41="","",IF($E41="休日出勤",0,ROUND(MAX(0,MIN($I41,8)-$C$2),2)))</f>
        <v/>
      </c>
      <c r="K41" s="11">
        <f>IF($I41="","",IF($E41="休日出勤",0,ROUND(MAX(0,$I41-8),2)))</f>
        <v/>
      </c>
      <c r="L41" s="11">
        <f>IF($I41="","",ROUND(MAX(0,MIN($G41+IF($G41&lt;$F41,1,0),29/24)-MAX($F41,22/24))*24+MAX(0,MIN($G41+IF($G41&lt;$F41,1,0),5/24)-$F41)*24,2))</f>
        <v/>
      </c>
      <c r="M41" s="11">
        <f>IF($I41="","",IF($E41="休日出勤",$I41,0))</f>
        <v/>
      </c>
      <c r="N41" s="12">
        <f>IF(COUNT($A41)=0,"",COUNTIF($A$5:$A$204,$A41))</f>
        <v/>
      </c>
      <c r="O41" s="12">
        <f>IF($N41="","",$N41-$C$1)</f>
        <v/>
      </c>
      <c r="P41" s="7">
        <f>IF($O41="","",IF($O41&lt;0,"不足","OK"))</f>
        <v/>
      </c>
    </row>
    <row r="42" hidden="1" ht="22" customHeight="1">
      <c r="A42" s="34" t="n"/>
      <c r="B42" s="13">
        <f>IF(COUNT($A42)=0,"",TEXT($A42,"aaa"))</f>
        <v/>
      </c>
      <c r="C42" s="35" t="n"/>
      <c r="D42" s="35" t="n"/>
      <c r="E42" s="35" t="n"/>
      <c r="F42" s="36" t="n"/>
      <c r="G42" s="36" t="n"/>
      <c r="H42" s="37" t="n"/>
      <c r="I42" s="14">
        <f>IF(COUNT($A42,$F42,$G42)&lt;3,"",ROUND(($G42+IF($G42&lt;$F42,1,0)-$F42)*24-$H42/60,2))</f>
        <v/>
      </c>
      <c r="J42" s="14">
        <f>IF($I42="","",IF($E42="休日出勤",0,ROUND(MAX(0,MIN($I42,8)-$C$2),2)))</f>
        <v/>
      </c>
      <c r="K42" s="14">
        <f>IF($I42="","",IF($E42="休日出勤",0,ROUND(MAX(0,$I42-8),2)))</f>
        <v/>
      </c>
      <c r="L42" s="14">
        <f>IF($I42="","",ROUND(MAX(0,MIN($G42+IF($G42&lt;$F42,1,0),29/24)-MAX($F42,22/24))*24+MAX(0,MIN($G42+IF($G42&lt;$F42,1,0),5/24)-$F42)*24,2))</f>
        <v/>
      </c>
      <c r="M42" s="14">
        <f>IF($I42="","",IF($E42="休日出勤",$I42,0))</f>
        <v/>
      </c>
      <c r="N42" s="15">
        <f>IF(COUNT($A42)=0,"",COUNTIF($A$5:$A$204,$A42))</f>
        <v/>
      </c>
      <c r="O42" s="15">
        <f>IF($N42="","",$N42-$C$1)</f>
        <v/>
      </c>
      <c r="P42" s="13">
        <f>IF($O42="","",IF($O42&lt;0,"不足","OK"))</f>
        <v/>
      </c>
    </row>
    <row r="43" hidden="1" ht="22" customHeight="1">
      <c r="A43" s="34" t="n"/>
      <c r="B43" s="7">
        <f>IF(COUNT($A43)=0,"",TEXT($A43,"aaa"))</f>
        <v/>
      </c>
      <c r="C43" s="35" t="n"/>
      <c r="D43" s="35" t="n"/>
      <c r="E43" s="35" t="n"/>
      <c r="F43" s="36" t="n"/>
      <c r="G43" s="36" t="n"/>
      <c r="H43" s="37" t="n"/>
      <c r="I43" s="11">
        <f>IF(COUNT($A43,$F43,$G43)&lt;3,"",ROUND(($G43+IF($G43&lt;$F43,1,0)-$F43)*24-$H43/60,2))</f>
        <v/>
      </c>
      <c r="J43" s="11">
        <f>IF($I43="","",IF($E43="休日出勤",0,ROUND(MAX(0,MIN($I43,8)-$C$2),2)))</f>
        <v/>
      </c>
      <c r="K43" s="11">
        <f>IF($I43="","",IF($E43="休日出勤",0,ROUND(MAX(0,$I43-8),2)))</f>
        <v/>
      </c>
      <c r="L43" s="11">
        <f>IF($I43="","",ROUND(MAX(0,MIN($G43+IF($G43&lt;$F43,1,0),29/24)-MAX($F43,22/24))*24+MAX(0,MIN($G43+IF($G43&lt;$F43,1,0),5/24)-$F43)*24,2))</f>
        <v/>
      </c>
      <c r="M43" s="11">
        <f>IF($I43="","",IF($E43="休日出勤",$I43,0))</f>
        <v/>
      </c>
      <c r="N43" s="12">
        <f>IF(COUNT($A43)=0,"",COUNTIF($A$5:$A$204,$A43))</f>
        <v/>
      </c>
      <c r="O43" s="12">
        <f>IF($N43="","",$N43-$C$1)</f>
        <v/>
      </c>
      <c r="P43" s="7">
        <f>IF($O43="","",IF($O43&lt;0,"不足","OK"))</f>
        <v/>
      </c>
    </row>
    <row r="44" hidden="1" ht="22" customHeight="1">
      <c r="A44" s="34" t="n"/>
      <c r="B44" s="13">
        <f>IF(COUNT($A44)=0,"",TEXT($A44,"aaa"))</f>
        <v/>
      </c>
      <c r="C44" s="35" t="n"/>
      <c r="D44" s="35" t="n"/>
      <c r="E44" s="35" t="n"/>
      <c r="F44" s="36" t="n"/>
      <c r="G44" s="36" t="n"/>
      <c r="H44" s="37" t="n"/>
      <c r="I44" s="14">
        <f>IF(COUNT($A44,$F44,$G44)&lt;3,"",ROUND(($G44+IF($G44&lt;$F44,1,0)-$F44)*24-$H44/60,2))</f>
        <v/>
      </c>
      <c r="J44" s="14">
        <f>IF($I44="","",IF($E44="休日出勤",0,ROUND(MAX(0,MIN($I44,8)-$C$2),2)))</f>
        <v/>
      </c>
      <c r="K44" s="14">
        <f>IF($I44="","",IF($E44="休日出勤",0,ROUND(MAX(0,$I44-8),2)))</f>
        <v/>
      </c>
      <c r="L44" s="14">
        <f>IF($I44="","",ROUND(MAX(0,MIN($G44+IF($G44&lt;$F44,1,0),29/24)-MAX($F44,22/24))*24+MAX(0,MIN($G44+IF($G44&lt;$F44,1,0),5/24)-$F44)*24,2))</f>
        <v/>
      </c>
      <c r="M44" s="14">
        <f>IF($I44="","",IF($E44="休日出勤",$I44,0))</f>
        <v/>
      </c>
      <c r="N44" s="15">
        <f>IF(COUNT($A44)=0,"",COUNTIF($A$5:$A$204,$A44))</f>
        <v/>
      </c>
      <c r="O44" s="15">
        <f>IF($N44="","",$N44-$C$1)</f>
        <v/>
      </c>
      <c r="P44" s="13">
        <f>IF($O44="","",IF($O44&lt;0,"不足","OK"))</f>
        <v/>
      </c>
    </row>
    <row r="45" hidden="1" ht="22" customHeight="1">
      <c r="A45" s="34" t="n"/>
      <c r="B45" s="7">
        <f>IF(COUNT($A45)=0,"",TEXT($A45,"aaa"))</f>
        <v/>
      </c>
      <c r="C45" s="35" t="n"/>
      <c r="D45" s="35" t="n"/>
      <c r="E45" s="35" t="n"/>
      <c r="F45" s="36" t="n"/>
      <c r="G45" s="36" t="n"/>
      <c r="H45" s="37" t="n"/>
      <c r="I45" s="11">
        <f>IF(COUNT($A45,$F45,$G45)&lt;3,"",ROUND(($G45+IF($G45&lt;$F45,1,0)-$F45)*24-$H45/60,2))</f>
        <v/>
      </c>
      <c r="J45" s="11">
        <f>IF($I45="","",IF($E45="休日出勤",0,ROUND(MAX(0,MIN($I45,8)-$C$2),2)))</f>
        <v/>
      </c>
      <c r="K45" s="11">
        <f>IF($I45="","",IF($E45="休日出勤",0,ROUND(MAX(0,$I45-8),2)))</f>
        <v/>
      </c>
      <c r="L45" s="11">
        <f>IF($I45="","",ROUND(MAX(0,MIN($G45+IF($G45&lt;$F45,1,0),29/24)-MAX($F45,22/24))*24+MAX(0,MIN($G45+IF($G45&lt;$F45,1,0),5/24)-$F45)*24,2))</f>
        <v/>
      </c>
      <c r="M45" s="11">
        <f>IF($I45="","",IF($E45="休日出勤",$I45,0))</f>
        <v/>
      </c>
      <c r="N45" s="12">
        <f>IF(COUNT($A45)=0,"",COUNTIF($A$5:$A$204,$A45))</f>
        <v/>
      </c>
      <c r="O45" s="12">
        <f>IF($N45="","",$N45-$C$1)</f>
        <v/>
      </c>
      <c r="P45" s="7">
        <f>IF($O45="","",IF($O45&lt;0,"不足","OK"))</f>
        <v/>
      </c>
    </row>
    <row r="46" hidden="1" ht="22" customHeight="1">
      <c r="A46" s="34" t="n"/>
      <c r="B46" s="13">
        <f>IF(COUNT($A46)=0,"",TEXT($A46,"aaa"))</f>
        <v/>
      </c>
      <c r="C46" s="35" t="n"/>
      <c r="D46" s="35" t="n"/>
      <c r="E46" s="35" t="n"/>
      <c r="F46" s="36" t="n"/>
      <c r="G46" s="36" t="n"/>
      <c r="H46" s="37" t="n"/>
      <c r="I46" s="14">
        <f>IF(COUNT($A46,$F46,$G46)&lt;3,"",ROUND(($G46+IF($G46&lt;$F46,1,0)-$F46)*24-$H46/60,2))</f>
        <v/>
      </c>
      <c r="J46" s="14">
        <f>IF($I46="","",IF($E46="休日出勤",0,ROUND(MAX(0,MIN($I46,8)-$C$2),2)))</f>
        <v/>
      </c>
      <c r="K46" s="14">
        <f>IF($I46="","",IF($E46="休日出勤",0,ROUND(MAX(0,$I46-8),2)))</f>
        <v/>
      </c>
      <c r="L46" s="14">
        <f>IF($I46="","",ROUND(MAX(0,MIN($G46+IF($G46&lt;$F46,1,0),29/24)-MAX($F46,22/24))*24+MAX(0,MIN($G46+IF($G46&lt;$F46,1,0),5/24)-$F46)*24,2))</f>
        <v/>
      </c>
      <c r="M46" s="14">
        <f>IF($I46="","",IF($E46="休日出勤",$I46,0))</f>
        <v/>
      </c>
      <c r="N46" s="15">
        <f>IF(COUNT($A46)=0,"",COUNTIF($A$5:$A$204,$A46))</f>
        <v/>
      </c>
      <c r="O46" s="15">
        <f>IF($N46="","",$N46-$C$1)</f>
        <v/>
      </c>
      <c r="P46" s="13">
        <f>IF($O46="","",IF($O46&lt;0,"不足","OK"))</f>
        <v/>
      </c>
    </row>
    <row r="47" hidden="1" ht="22" customHeight="1">
      <c r="A47" s="34" t="n"/>
      <c r="B47" s="7">
        <f>IF(COUNT($A47)=0,"",TEXT($A47,"aaa"))</f>
        <v/>
      </c>
      <c r="C47" s="35" t="n"/>
      <c r="D47" s="35" t="n"/>
      <c r="E47" s="35" t="n"/>
      <c r="F47" s="36" t="n"/>
      <c r="G47" s="36" t="n"/>
      <c r="H47" s="37" t="n"/>
      <c r="I47" s="11">
        <f>IF(COUNT($A47,$F47,$G47)&lt;3,"",ROUND(($G47+IF($G47&lt;$F47,1,0)-$F47)*24-$H47/60,2))</f>
        <v/>
      </c>
      <c r="J47" s="11">
        <f>IF($I47="","",IF($E47="休日出勤",0,ROUND(MAX(0,MIN($I47,8)-$C$2),2)))</f>
        <v/>
      </c>
      <c r="K47" s="11">
        <f>IF($I47="","",IF($E47="休日出勤",0,ROUND(MAX(0,$I47-8),2)))</f>
        <v/>
      </c>
      <c r="L47" s="11">
        <f>IF($I47="","",ROUND(MAX(0,MIN($G47+IF($G47&lt;$F47,1,0),29/24)-MAX($F47,22/24))*24+MAX(0,MIN($G47+IF($G47&lt;$F47,1,0),5/24)-$F47)*24,2))</f>
        <v/>
      </c>
      <c r="M47" s="11">
        <f>IF($I47="","",IF($E47="休日出勤",$I47,0))</f>
        <v/>
      </c>
      <c r="N47" s="12">
        <f>IF(COUNT($A47)=0,"",COUNTIF($A$5:$A$204,$A47))</f>
        <v/>
      </c>
      <c r="O47" s="12">
        <f>IF($N47="","",$N47-$C$1)</f>
        <v/>
      </c>
      <c r="P47" s="7">
        <f>IF($O47="","",IF($O47&lt;0,"不足","OK"))</f>
        <v/>
      </c>
    </row>
    <row r="48" hidden="1" ht="22" customHeight="1">
      <c r="A48" s="34" t="n"/>
      <c r="B48" s="13">
        <f>IF(COUNT($A48)=0,"",TEXT($A48,"aaa"))</f>
        <v/>
      </c>
      <c r="C48" s="35" t="n"/>
      <c r="D48" s="35" t="n"/>
      <c r="E48" s="35" t="n"/>
      <c r="F48" s="36" t="n"/>
      <c r="G48" s="36" t="n"/>
      <c r="H48" s="37" t="n"/>
      <c r="I48" s="14">
        <f>IF(COUNT($A48,$F48,$G48)&lt;3,"",ROUND(($G48+IF($G48&lt;$F48,1,0)-$F48)*24-$H48/60,2))</f>
        <v/>
      </c>
      <c r="J48" s="14">
        <f>IF($I48="","",IF($E48="休日出勤",0,ROUND(MAX(0,MIN($I48,8)-$C$2),2)))</f>
        <v/>
      </c>
      <c r="K48" s="14">
        <f>IF($I48="","",IF($E48="休日出勤",0,ROUND(MAX(0,$I48-8),2)))</f>
        <v/>
      </c>
      <c r="L48" s="14">
        <f>IF($I48="","",ROUND(MAX(0,MIN($G48+IF($G48&lt;$F48,1,0),29/24)-MAX($F48,22/24))*24+MAX(0,MIN($G48+IF($G48&lt;$F48,1,0),5/24)-$F48)*24,2))</f>
        <v/>
      </c>
      <c r="M48" s="14">
        <f>IF($I48="","",IF($E48="休日出勤",$I48,0))</f>
        <v/>
      </c>
      <c r="N48" s="15">
        <f>IF(COUNT($A48)=0,"",COUNTIF($A$5:$A$204,$A48))</f>
        <v/>
      </c>
      <c r="O48" s="15">
        <f>IF($N48="","",$N48-$C$1)</f>
        <v/>
      </c>
      <c r="P48" s="13">
        <f>IF($O48="","",IF($O48&lt;0,"不足","OK"))</f>
        <v/>
      </c>
    </row>
    <row r="49" hidden="1" ht="22" customHeight="1">
      <c r="A49" s="34" t="n"/>
      <c r="B49" s="7">
        <f>IF(COUNT($A49)=0,"",TEXT($A49,"aaa"))</f>
        <v/>
      </c>
      <c r="C49" s="35" t="n"/>
      <c r="D49" s="35" t="n"/>
      <c r="E49" s="35" t="n"/>
      <c r="F49" s="36" t="n"/>
      <c r="G49" s="36" t="n"/>
      <c r="H49" s="37" t="n"/>
      <c r="I49" s="11">
        <f>IF(COUNT($A49,$F49,$G49)&lt;3,"",ROUND(($G49+IF($G49&lt;$F49,1,0)-$F49)*24-$H49/60,2))</f>
        <v/>
      </c>
      <c r="J49" s="11">
        <f>IF($I49="","",IF($E49="休日出勤",0,ROUND(MAX(0,MIN($I49,8)-$C$2),2)))</f>
        <v/>
      </c>
      <c r="K49" s="11">
        <f>IF($I49="","",IF($E49="休日出勤",0,ROUND(MAX(0,$I49-8),2)))</f>
        <v/>
      </c>
      <c r="L49" s="11">
        <f>IF($I49="","",ROUND(MAX(0,MIN($G49+IF($G49&lt;$F49,1,0),29/24)-MAX($F49,22/24))*24+MAX(0,MIN($G49+IF($G49&lt;$F49,1,0),5/24)-$F49)*24,2))</f>
        <v/>
      </c>
      <c r="M49" s="11">
        <f>IF($I49="","",IF($E49="休日出勤",$I49,0))</f>
        <v/>
      </c>
      <c r="N49" s="12">
        <f>IF(COUNT($A49)=0,"",COUNTIF($A$5:$A$204,$A49))</f>
        <v/>
      </c>
      <c r="O49" s="12">
        <f>IF($N49="","",$N49-$C$1)</f>
        <v/>
      </c>
      <c r="P49" s="7">
        <f>IF($O49="","",IF($O49&lt;0,"不足","OK"))</f>
        <v/>
      </c>
    </row>
    <row r="50" hidden="1" ht="22" customHeight="1">
      <c r="A50" s="34" t="n"/>
      <c r="B50" s="13">
        <f>IF(COUNT($A50)=0,"",TEXT($A50,"aaa"))</f>
        <v/>
      </c>
      <c r="C50" s="35" t="n"/>
      <c r="D50" s="35" t="n"/>
      <c r="E50" s="35" t="n"/>
      <c r="F50" s="36" t="n"/>
      <c r="G50" s="36" t="n"/>
      <c r="H50" s="37" t="n"/>
      <c r="I50" s="14">
        <f>IF(COUNT($A50,$F50,$G50)&lt;3,"",ROUND(($G50+IF($G50&lt;$F50,1,0)-$F50)*24-$H50/60,2))</f>
        <v/>
      </c>
      <c r="J50" s="14">
        <f>IF($I50="","",IF($E50="休日出勤",0,ROUND(MAX(0,MIN($I50,8)-$C$2),2)))</f>
        <v/>
      </c>
      <c r="K50" s="14">
        <f>IF($I50="","",IF($E50="休日出勤",0,ROUND(MAX(0,$I50-8),2)))</f>
        <v/>
      </c>
      <c r="L50" s="14">
        <f>IF($I50="","",ROUND(MAX(0,MIN($G50+IF($G50&lt;$F50,1,0),29/24)-MAX($F50,22/24))*24+MAX(0,MIN($G50+IF($G50&lt;$F50,1,0),5/24)-$F50)*24,2))</f>
        <v/>
      </c>
      <c r="M50" s="14">
        <f>IF($I50="","",IF($E50="休日出勤",$I50,0))</f>
        <v/>
      </c>
      <c r="N50" s="15">
        <f>IF(COUNT($A50)=0,"",COUNTIF($A$5:$A$204,$A50))</f>
        <v/>
      </c>
      <c r="O50" s="15">
        <f>IF($N50="","",$N50-$C$1)</f>
        <v/>
      </c>
      <c r="P50" s="13">
        <f>IF($O50="","",IF($O50&lt;0,"不足","OK"))</f>
        <v/>
      </c>
    </row>
    <row r="51" hidden="1" ht="22" customHeight="1">
      <c r="A51" s="34" t="n"/>
      <c r="B51" s="7">
        <f>IF(COUNT($A51)=0,"",TEXT($A51,"aaa"))</f>
        <v/>
      </c>
      <c r="C51" s="35" t="n"/>
      <c r="D51" s="35" t="n"/>
      <c r="E51" s="35" t="n"/>
      <c r="F51" s="36" t="n"/>
      <c r="G51" s="36" t="n"/>
      <c r="H51" s="37" t="n"/>
      <c r="I51" s="11">
        <f>IF(COUNT($A51,$F51,$G51)&lt;3,"",ROUND(($G51+IF($G51&lt;$F51,1,0)-$F51)*24-$H51/60,2))</f>
        <v/>
      </c>
      <c r="J51" s="11">
        <f>IF($I51="","",IF($E51="休日出勤",0,ROUND(MAX(0,MIN($I51,8)-$C$2),2)))</f>
        <v/>
      </c>
      <c r="K51" s="11">
        <f>IF($I51="","",IF($E51="休日出勤",0,ROUND(MAX(0,$I51-8),2)))</f>
        <v/>
      </c>
      <c r="L51" s="11">
        <f>IF($I51="","",ROUND(MAX(0,MIN($G51+IF($G51&lt;$F51,1,0),29/24)-MAX($F51,22/24))*24+MAX(0,MIN($G51+IF($G51&lt;$F51,1,0),5/24)-$F51)*24,2))</f>
        <v/>
      </c>
      <c r="M51" s="11">
        <f>IF($I51="","",IF($E51="休日出勤",$I51,0))</f>
        <v/>
      </c>
      <c r="N51" s="12">
        <f>IF(COUNT($A51)=0,"",COUNTIF($A$5:$A$204,$A51))</f>
        <v/>
      </c>
      <c r="O51" s="12">
        <f>IF($N51="","",$N51-$C$1)</f>
        <v/>
      </c>
      <c r="P51" s="7">
        <f>IF($O51="","",IF($O51&lt;0,"不足","OK"))</f>
        <v/>
      </c>
    </row>
    <row r="52" hidden="1" ht="22" customHeight="1">
      <c r="A52" s="34" t="n"/>
      <c r="B52" s="13">
        <f>IF(COUNT($A52)=0,"",TEXT($A52,"aaa"))</f>
        <v/>
      </c>
      <c r="C52" s="35" t="n"/>
      <c r="D52" s="35" t="n"/>
      <c r="E52" s="35" t="n"/>
      <c r="F52" s="36" t="n"/>
      <c r="G52" s="36" t="n"/>
      <c r="H52" s="37" t="n"/>
      <c r="I52" s="14">
        <f>IF(COUNT($A52,$F52,$G52)&lt;3,"",ROUND(($G52+IF($G52&lt;$F52,1,0)-$F52)*24-$H52/60,2))</f>
        <v/>
      </c>
      <c r="J52" s="14">
        <f>IF($I52="","",IF($E52="休日出勤",0,ROUND(MAX(0,MIN($I52,8)-$C$2),2)))</f>
        <v/>
      </c>
      <c r="K52" s="14">
        <f>IF($I52="","",IF($E52="休日出勤",0,ROUND(MAX(0,$I52-8),2)))</f>
        <v/>
      </c>
      <c r="L52" s="14">
        <f>IF($I52="","",ROUND(MAX(0,MIN($G52+IF($G52&lt;$F52,1,0),29/24)-MAX($F52,22/24))*24+MAX(0,MIN($G52+IF($G52&lt;$F52,1,0),5/24)-$F52)*24,2))</f>
        <v/>
      </c>
      <c r="M52" s="14">
        <f>IF($I52="","",IF($E52="休日出勤",$I52,0))</f>
        <v/>
      </c>
      <c r="N52" s="15">
        <f>IF(COUNT($A52)=0,"",COUNTIF($A$5:$A$204,$A52))</f>
        <v/>
      </c>
      <c r="O52" s="15">
        <f>IF($N52="","",$N52-$C$1)</f>
        <v/>
      </c>
      <c r="P52" s="13">
        <f>IF($O52="","",IF($O52&lt;0,"不足","OK"))</f>
        <v/>
      </c>
    </row>
    <row r="53" hidden="1" ht="22" customHeight="1">
      <c r="A53" s="34" t="n"/>
      <c r="B53" s="7">
        <f>IF(COUNT($A53)=0,"",TEXT($A53,"aaa"))</f>
        <v/>
      </c>
      <c r="C53" s="35" t="n"/>
      <c r="D53" s="35" t="n"/>
      <c r="E53" s="35" t="n"/>
      <c r="F53" s="36" t="n"/>
      <c r="G53" s="36" t="n"/>
      <c r="H53" s="37" t="n"/>
      <c r="I53" s="11">
        <f>IF(COUNT($A53,$F53,$G53)&lt;3,"",ROUND(($G53+IF($G53&lt;$F53,1,0)-$F53)*24-$H53/60,2))</f>
        <v/>
      </c>
      <c r="J53" s="11">
        <f>IF($I53="","",IF($E53="休日出勤",0,ROUND(MAX(0,MIN($I53,8)-$C$2),2)))</f>
        <v/>
      </c>
      <c r="K53" s="11">
        <f>IF($I53="","",IF($E53="休日出勤",0,ROUND(MAX(0,$I53-8),2)))</f>
        <v/>
      </c>
      <c r="L53" s="11">
        <f>IF($I53="","",ROUND(MAX(0,MIN($G53+IF($G53&lt;$F53,1,0),29/24)-MAX($F53,22/24))*24+MAX(0,MIN($G53+IF($G53&lt;$F53,1,0),5/24)-$F53)*24,2))</f>
        <v/>
      </c>
      <c r="M53" s="11">
        <f>IF($I53="","",IF($E53="休日出勤",$I53,0))</f>
        <v/>
      </c>
      <c r="N53" s="12">
        <f>IF(COUNT($A53)=0,"",COUNTIF($A$5:$A$204,$A53))</f>
        <v/>
      </c>
      <c r="O53" s="12">
        <f>IF($N53="","",$N53-$C$1)</f>
        <v/>
      </c>
      <c r="P53" s="7">
        <f>IF($O53="","",IF($O53&lt;0,"不足","OK"))</f>
        <v/>
      </c>
    </row>
    <row r="54" hidden="1" ht="22" customHeight="1">
      <c r="A54" s="34" t="n"/>
      <c r="B54" s="13">
        <f>IF(COUNT($A54)=0,"",TEXT($A54,"aaa"))</f>
        <v/>
      </c>
      <c r="C54" s="35" t="n"/>
      <c r="D54" s="35" t="n"/>
      <c r="E54" s="35" t="n"/>
      <c r="F54" s="36" t="n"/>
      <c r="G54" s="36" t="n"/>
      <c r="H54" s="37" t="n"/>
      <c r="I54" s="14">
        <f>IF(COUNT($A54,$F54,$G54)&lt;3,"",ROUND(($G54+IF($G54&lt;$F54,1,0)-$F54)*24-$H54/60,2))</f>
        <v/>
      </c>
      <c r="J54" s="14">
        <f>IF($I54="","",IF($E54="休日出勤",0,ROUND(MAX(0,MIN($I54,8)-$C$2),2)))</f>
        <v/>
      </c>
      <c r="K54" s="14">
        <f>IF($I54="","",IF($E54="休日出勤",0,ROUND(MAX(0,$I54-8),2)))</f>
        <v/>
      </c>
      <c r="L54" s="14">
        <f>IF($I54="","",ROUND(MAX(0,MIN($G54+IF($G54&lt;$F54,1,0),29/24)-MAX($F54,22/24))*24+MAX(0,MIN($G54+IF($G54&lt;$F54,1,0),5/24)-$F54)*24,2))</f>
        <v/>
      </c>
      <c r="M54" s="14">
        <f>IF($I54="","",IF($E54="休日出勤",$I54,0))</f>
        <v/>
      </c>
      <c r="N54" s="15">
        <f>IF(COUNT($A54)=0,"",COUNTIF($A$5:$A$204,$A54))</f>
        <v/>
      </c>
      <c r="O54" s="15">
        <f>IF($N54="","",$N54-$C$1)</f>
        <v/>
      </c>
      <c r="P54" s="13">
        <f>IF($O54="","",IF($O54&lt;0,"不足","OK"))</f>
        <v/>
      </c>
    </row>
    <row r="55" hidden="1" ht="22" customHeight="1">
      <c r="A55" s="34" t="n"/>
      <c r="B55" s="7">
        <f>IF(COUNT($A55)=0,"",TEXT($A55,"aaa"))</f>
        <v/>
      </c>
      <c r="C55" s="35" t="n"/>
      <c r="D55" s="35" t="n"/>
      <c r="E55" s="35" t="n"/>
      <c r="F55" s="36" t="n"/>
      <c r="G55" s="36" t="n"/>
      <c r="H55" s="37" t="n"/>
      <c r="I55" s="11">
        <f>IF(COUNT($A55,$F55,$G55)&lt;3,"",ROUND(($G55+IF($G55&lt;$F55,1,0)-$F55)*24-$H55/60,2))</f>
        <v/>
      </c>
      <c r="J55" s="11">
        <f>IF($I55="","",IF($E55="休日出勤",0,ROUND(MAX(0,MIN($I55,8)-$C$2),2)))</f>
        <v/>
      </c>
      <c r="K55" s="11">
        <f>IF($I55="","",IF($E55="休日出勤",0,ROUND(MAX(0,$I55-8),2)))</f>
        <v/>
      </c>
      <c r="L55" s="11">
        <f>IF($I55="","",ROUND(MAX(0,MIN($G55+IF($G55&lt;$F55,1,0),29/24)-MAX($F55,22/24))*24+MAX(0,MIN($G55+IF($G55&lt;$F55,1,0),5/24)-$F55)*24,2))</f>
        <v/>
      </c>
      <c r="M55" s="11">
        <f>IF($I55="","",IF($E55="休日出勤",$I55,0))</f>
        <v/>
      </c>
      <c r="N55" s="12">
        <f>IF(COUNT($A55)=0,"",COUNTIF($A$5:$A$204,$A55))</f>
        <v/>
      </c>
      <c r="O55" s="12">
        <f>IF($N55="","",$N55-$C$1)</f>
        <v/>
      </c>
      <c r="P55" s="7">
        <f>IF($O55="","",IF($O55&lt;0,"不足","OK"))</f>
        <v/>
      </c>
    </row>
    <row r="56" hidden="1" ht="22" customHeight="1">
      <c r="A56" s="34" t="n"/>
      <c r="B56" s="13">
        <f>IF(COUNT($A56)=0,"",TEXT($A56,"aaa"))</f>
        <v/>
      </c>
      <c r="C56" s="35" t="n"/>
      <c r="D56" s="35" t="n"/>
      <c r="E56" s="35" t="n"/>
      <c r="F56" s="36" t="n"/>
      <c r="G56" s="36" t="n"/>
      <c r="H56" s="37" t="n"/>
      <c r="I56" s="14">
        <f>IF(COUNT($A56,$F56,$G56)&lt;3,"",ROUND(($G56+IF($G56&lt;$F56,1,0)-$F56)*24-$H56/60,2))</f>
        <v/>
      </c>
      <c r="J56" s="14">
        <f>IF($I56="","",IF($E56="休日出勤",0,ROUND(MAX(0,MIN($I56,8)-$C$2),2)))</f>
        <v/>
      </c>
      <c r="K56" s="14">
        <f>IF($I56="","",IF($E56="休日出勤",0,ROUND(MAX(0,$I56-8),2)))</f>
        <v/>
      </c>
      <c r="L56" s="14">
        <f>IF($I56="","",ROUND(MAX(0,MIN($G56+IF($G56&lt;$F56,1,0),29/24)-MAX($F56,22/24))*24+MAX(0,MIN($G56+IF($G56&lt;$F56,1,0),5/24)-$F56)*24,2))</f>
        <v/>
      </c>
      <c r="M56" s="14">
        <f>IF($I56="","",IF($E56="休日出勤",$I56,0))</f>
        <v/>
      </c>
      <c r="N56" s="15">
        <f>IF(COUNT($A56)=0,"",COUNTIF($A$5:$A$204,$A56))</f>
        <v/>
      </c>
      <c r="O56" s="15">
        <f>IF($N56="","",$N56-$C$1)</f>
        <v/>
      </c>
      <c r="P56" s="13">
        <f>IF($O56="","",IF($O56&lt;0,"不足","OK"))</f>
        <v/>
      </c>
    </row>
    <row r="57" hidden="1" ht="22" customHeight="1">
      <c r="A57" s="34" t="n"/>
      <c r="B57" s="7">
        <f>IF(COUNT($A57)=0,"",TEXT($A57,"aaa"))</f>
        <v/>
      </c>
      <c r="C57" s="35" t="n"/>
      <c r="D57" s="35" t="n"/>
      <c r="E57" s="35" t="n"/>
      <c r="F57" s="36" t="n"/>
      <c r="G57" s="36" t="n"/>
      <c r="H57" s="37" t="n"/>
      <c r="I57" s="11">
        <f>IF(COUNT($A57,$F57,$G57)&lt;3,"",ROUND(($G57+IF($G57&lt;$F57,1,0)-$F57)*24-$H57/60,2))</f>
        <v/>
      </c>
      <c r="J57" s="11">
        <f>IF($I57="","",IF($E57="休日出勤",0,ROUND(MAX(0,MIN($I57,8)-$C$2),2)))</f>
        <v/>
      </c>
      <c r="K57" s="11">
        <f>IF($I57="","",IF($E57="休日出勤",0,ROUND(MAX(0,$I57-8),2)))</f>
        <v/>
      </c>
      <c r="L57" s="11">
        <f>IF($I57="","",ROUND(MAX(0,MIN($G57+IF($G57&lt;$F57,1,0),29/24)-MAX($F57,22/24))*24+MAX(0,MIN($G57+IF($G57&lt;$F57,1,0),5/24)-$F57)*24,2))</f>
        <v/>
      </c>
      <c r="M57" s="11">
        <f>IF($I57="","",IF($E57="休日出勤",$I57,0))</f>
        <v/>
      </c>
      <c r="N57" s="12">
        <f>IF(COUNT($A57)=0,"",COUNTIF($A$5:$A$204,$A57))</f>
        <v/>
      </c>
      <c r="O57" s="12">
        <f>IF($N57="","",$N57-$C$1)</f>
        <v/>
      </c>
      <c r="P57" s="7">
        <f>IF($O57="","",IF($O57&lt;0,"不足","OK"))</f>
        <v/>
      </c>
    </row>
    <row r="58" hidden="1" ht="22" customHeight="1">
      <c r="A58" s="34" t="n"/>
      <c r="B58" s="13">
        <f>IF(COUNT($A58)=0,"",TEXT($A58,"aaa"))</f>
        <v/>
      </c>
      <c r="C58" s="35" t="n"/>
      <c r="D58" s="35" t="n"/>
      <c r="E58" s="35" t="n"/>
      <c r="F58" s="36" t="n"/>
      <c r="G58" s="36" t="n"/>
      <c r="H58" s="37" t="n"/>
      <c r="I58" s="14">
        <f>IF(COUNT($A58,$F58,$G58)&lt;3,"",ROUND(($G58+IF($G58&lt;$F58,1,0)-$F58)*24-$H58/60,2))</f>
        <v/>
      </c>
      <c r="J58" s="14">
        <f>IF($I58="","",IF($E58="休日出勤",0,ROUND(MAX(0,MIN($I58,8)-$C$2),2)))</f>
        <v/>
      </c>
      <c r="K58" s="14">
        <f>IF($I58="","",IF($E58="休日出勤",0,ROUND(MAX(0,$I58-8),2)))</f>
        <v/>
      </c>
      <c r="L58" s="14">
        <f>IF($I58="","",ROUND(MAX(0,MIN($G58+IF($G58&lt;$F58,1,0),29/24)-MAX($F58,22/24))*24+MAX(0,MIN($G58+IF($G58&lt;$F58,1,0),5/24)-$F58)*24,2))</f>
        <v/>
      </c>
      <c r="M58" s="14">
        <f>IF($I58="","",IF($E58="休日出勤",$I58,0))</f>
        <v/>
      </c>
      <c r="N58" s="15">
        <f>IF(COUNT($A58)=0,"",COUNTIF($A$5:$A$204,$A58))</f>
        <v/>
      </c>
      <c r="O58" s="15">
        <f>IF($N58="","",$N58-$C$1)</f>
        <v/>
      </c>
      <c r="P58" s="13">
        <f>IF($O58="","",IF($O58&lt;0,"不足","OK"))</f>
        <v/>
      </c>
    </row>
    <row r="59" hidden="1" ht="22" customHeight="1">
      <c r="A59" s="34" t="n"/>
      <c r="B59" s="7">
        <f>IF(COUNT($A59)=0,"",TEXT($A59,"aaa"))</f>
        <v/>
      </c>
      <c r="C59" s="35" t="n"/>
      <c r="D59" s="35" t="n"/>
      <c r="E59" s="35" t="n"/>
      <c r="F59" s="36" t="n"/>
      <c r="G59" s="36" t="n"/>
      <c r="H59" s="37" t="n"/>
      <c r="I59" s="11">
        <f>IF(COUNT($A59,$F59,$G59)&lt;3,"",ROUND(($G59+IF($G59&lt;$F59,1,0)-$F59)*24-$H59/60,2))</f>
        <v/>
      </c>
      <c r="J59" s="11">
        <f>IF($I59="","",IF($E59="休日出勤",0,ROUND(MAX(0,MIN($I59,8)-$C$2),2)))</f>
        <v/>
      </c>
      <c r="K59" s="11">
        <f>IF($I59="","",IF($E59="休日出勤",0,ROUND(MAX(0,$I59-8),2)))</f>
        <v/>
      </c>
      <c r="L59" s="11">
        <f>IF($I59="","",ROUND(MAX(0,MIN($G59+IF($G59&lt;$F59,1,0),29/24)-MAX($F59,22/24))*24+MAX(0,MIN($G59+IF($G59&lt;$F59,1,0),5/24)-$F59)*24,2))</f>
        <v/>
      </c>
      <c r="M59" s="11">
        <f>IF($I59="","",IF($E59="休日出勤",$I59,0))</f>
        <v/>
      </c>
      <c r="N59" s="12">
        <f>IF(COUNT($A59)=0,"",COUNTIF($A$5:$A$204,$A59))</f>
        <v/>
      </c>
      <c r="O59" s="12">
        <f>IF($N59="","",$N59-$C$1)</f>
        <v/>
      </c>
      <c r="P59" s="7">
        <f>IF($O59="","",IF($O59&lt;0,"不足","OK"))</f>
        <v/>
      </c>
    </row>
    <row r="60" hidden="1" ht="22" customHeight="1">
      <c r="A60" s="34" t="n"/>
      <c r="B60" s="13">
        <f>IF(COUNT($A60)=0,"",TEXT($A60,"aaa"))</f>
        <v/>
      </c>
      <c r="C60" s="35" t="n"/>
      <c r="D60" s="35" t="n"/>
      <c r="E60" s="35" t="n"/>
      <c r="F60" s="36" t="n"/>
      <c r="G60" s="36" t="n"/>
      <c r="H60" s="37" t="n"/>
      <c r="I60" s="14">
        <f>IF(COUNT($A60,$F60,$G60)&lt;3,"",ROUND(($G60+IF($G60&lt;$F60,1,0)-$F60)*24-$H60/60,2))</f>
        <v/>
      </c>
      <c r="J60" s="14">
        <f>IF($I60="","",IF($E60="休日出勤",0,ROUND(MAX(0,MIN($I60,8)-$C$2),2)))</f>
        <v/>
      </c>
      <c r="K60" s="14">
        <f>IF($I60="","",IF($E60="休日出勤",0,ROUND(MAX(0,$I60-8),2)))</f>
        <v/>
      </c>
      <c r="L60" s="14">
        <f>IF($I60="","",ROUND(MAX(0,MIN($G60+IF($G60&lt;$F60,1,0),29/24)-MAX($F60,22/24))*24+MAX(0,MIN($G60+IF($G60&lt;$F60,1,0),5/24)-$F60)*24,2))</f>
        <v/>
      </c>
      <c r="M60" s="14">
        <f>IF($I60="","",IF($E60="休日出勤",$I60,0))</f>
        <v/>
      </c>
      <c r="N60" s="15">
        <f>IF(COUNT($A60)=0,"",COUNTIF($A$5:$A$204,$A60))</f>
        <v/>
      </c>
      <c r="O60" s="15">
        <f>IF($N60="","",$N60-$C$1)</f>
        <v/>
      </c>
      <c r="P60" s="13">
        <f>IF($O60="","",IF($O60&lt;0,"不足","OK"))</f>
        <v/>
      </c>
    </row>
    <row r="61" hidden="1" ht="22" customHeight="1">
      <c r="A61" s="34" t="n"/>
      <c r="B61" s="7">
        <f>IF(COUNT($A61)=0,"",TEXT($A61,"aaa"))</f>
        <v/>
      </c>
      <c r="C61" s="35" t="n"/>
      <c r="D61" s="35" t="n"/>
      <c r="E61" s="35" t="n"/>
      <c r="F61" s="36" t="n"/>
      <c r="G61" s="36" t="n"/>
      <c r="H61" s="37" t="n"/>
      <c r="I61" s="11">
        <f>IF(COUNT($A61,$F61,$G61)&lt;3,"",ROUND(($G61+IF($G61&lt;$F61,1,0)-$F61)*24-$H61/60,2))</f>
        <v/>
      </c>
      <c r="J61" s="11">
        <f>IF($I61="","",IF($E61="休日出勤",0,ROUND(MAX(0,MIN($I61,8)-$C$2),2)))</f>
        <v/>
      </c>
      <c r="K61" s="11">
        <f>IF($I61="","",IF($E61="休日出勤",0,ROUND(MAX(0,$I61-8),2)))</f>
        <v/>
      </c>
      <c r="L61" s="11">
        <f>IF($I61="","",ROUND(MAX(0,MIN($G61+IF($G61&lt;$F61,1,0),29/24)-MAX($F61,22/24))*24+MAX(0,MIN($G61+IF($G61&lt;$F61,1,0),5/24)-$F61)*24,2))</f>
        <v/>
      </c>
      <c r="M61" s="11">
        <f>IF($I61="","",IF($E61="休日出勤",$I61,0))</f>
        <v/>
      </c>
      <c r="N61" s="12">
        <f>IF(COUNT($A61)=0,"",COUNTIF($A$5:$A$204,$A61))</f>
        <v/>
      </c>
      <c r="O61" s="12">
        <f>IF($N61="","",$N61-$C$1)</f>
        <v/>
      </c>
      <c r="P61" s="7">
        <f>IF($O61="","",IF($O61&lt;0,"不足","OK"))</f>
        <v/>
      </c>
    </row>
    <row r="62" hidden="1" ht="22" customHeight="1">
      <c r="A62" s="34" t="n"/>
      <c r="B62" s="13">
        <f>IF(COUNT($A62)=0,"",TEXT($A62,"aaa"))</f>
        <v/>
      </c>
      <c r="C62" s="35" t="n"/>
      <c r="D62" s="35" t="n"/>
      <c r="E62" s="35" t="n"/>
      <c r="F62" s="36" t="n"/>
      <c r="G62" s="36" t="n"/>
      <c r="H62" s="37" t="n"/>
      <c r="I62" s="14">
        <f>IF(COUNT($A62,$F62,$G62)&lt;3,"",ROUND(($G62+IF($G62&lt;$F62,1,0)-$F62)*24-$H62/60,2))</f>
        <v/>
      </c>
      <c r="J62" s="14">
        <f>IF($I62="","",IF($E62="休日出勤",0,ROUND(MAX(0,MIN($I62,8)-$C$2),2)))</f>
        <v/>
      </c>
      <c r="K62" s="14">
        <f>IF($I62="","",IF($E62="休日出勤",0,ROUND(MAX(0,$I62-8),2)))</f>
        <v/>
      </c>
      <c r="L62" s="14">
        <f>IF($I62="","",ROUND(MAX(0,MIN($G62+IF($G62&lt;$F62,1,0),29/24)-MAX($F62,22/24))*24+MAX(0,MIN($G62+IF($G62&lt;$F62,1,0),5/24)-$F62)*24,2))</f>
        <v/>
      </c>
      <c r="M62" s="14">
        <f>IF($I62="","",IF($E62="休日出勤",$I62,0))</f>
        <v/>
      </c>
      <c r="N62" s="15">
        <f>IF(COUNT($A62)=0,"",COUNTIF($A$5:$A$204,$A62))</f>
        <v/>
      </c>
      <c r="O62" s="15">
        <f>IF($N62="","",$N62-$C$1)</f>
        <v/>
      </c>
      <c r="P62" s="13">
        <f>IF($O62="","",IF($O62&lt;0,"不足","OK"))</f>
        <v/>
      </c>
    </row>
    <row r="63" hidden="1" ht="22" customHeight="1">
      <c r="A63" s="34" t="n"/>
      <c r="B63" s="7">
        <f>IF(COUNT($A63)=0,"",TEXT($A63,"aaa"))</f>
        <v/>
      </c>
      <c r="C63" s="35" t="n"/>
      <c r="D63" s="35" t="n"/>
      <c r="E63" s="35" t="n"/>
      <c r="F63" s="36" t="n"/>
      <c r="G63" s="36" t="n"/>
      <c r="H63" s="37" t="n"/>
      <c r="I63" s="11">
        <f>IF(COUNT($A63,$F63,$G63)&lt;3,"",ROUND(($G63+IF($G63&lt;$F63,1,0)-$F63)*24-$H63/60,2))</f>
        <v/>
      </c>
      <c r="J63" s="11">
        <f>IF($I63="","",IF($E63="休日出勤",0,ROUND(MAX(0,MIN($I63,8)-$C$2),2)))</f>
        <v/>
      </c>
      <c r="K63" s="11">
        <f>IF($I63="","",IF($E63="休日出勤",0,ROUND(MAX(0,$I63-8),2)))</f>
        <v/>
      </c>
      <c r="L63" s="11">
        <f>IF($I63="","",ROUND(MAX(0,MIN($G63+IF($G63&lt;$F63,1,0),29/24)-MAX($F63,22/24))*24+MAX(0,MIN($G63+IF($G63&lt;$F63,1,0),5/24)-$F63)*24,2))</f>
        <v/>
      </c>
      <c r="M63" s="11">
        <f>IF($I63="","",IF($E63="休日出勤",$I63,0))</f>
        <v/>
      </c>
      <c r="N63" s="12">
        <f>IF(COUNT($A63)=0,"",COUNTIF($A$5:$A$204,$A63))</f>
        <v/>
      </c>
      <c r="O63" s="12">
        <f>IF($N63="","",$N63-$C$1)</f>
        <v/>
      </c>
      <c r="P63" s="7">
        <f>IF($O63="","",IF($O63&lt;0,"不足","OK"))</f>
        <v/>
      </c>
    </row>
    <row r="64" hidden="1" ht="22" customHeight="1">
      <c r="A64" s="34" t="n"/>
      <c r="B64" s="13">
        <f>IF(COUNT($A64)=0,"",TEXT($A64,"aaa"))</f>
        <v/>
      </c>
      <c r="C64" s="35" t="n"/>
      <c r="D64" s="35" t="n"/>
      <c r="E64" s="35" t="n"/>
      <c r="F64" s="36" t="n"/>
      <c r="G64" s="36" t="n"/>
      <c r="H64" s="37" t="n"/>
      <c r="I64" s="14">
        <f>IF(COUNT($A64,$F64,$G64)&lt;3,"",ROUND(($G64+IF($G64&lt;$F64,1,0)-$F64)*24-$H64/60,2))</f>
        <v/>
      </c>
      <c r="J64" s="14">
        <f>IF($I64="","",IF($E64="休日出勤",0,ROUND(MAX(0,MIN($I64,8)-$C$2),2)))</f>
        <v/>
      </c>
      <c r="K64" s="14">
        <f>IF($I64="","",IF($E64="休日出勤",0,ROUND(MAX(0,$I64-8),2)))</f>
        <v/>
      </c>
      <c r="L64" s="14">
        <f>IF($I64="","",ROUND(MAX(0,MIN($G64+IF($G64&lt;$F64,1,0),29/24)-MAX($F64,22/24))*24+MAX(0,MIN($G64+IF($G64&lt;$F64,1,0),5/24)-$F64)*24,2))</f>
        <v/>
      </c>
      <c r="M64" s="14">
        <f>IF($I64="","",IF($E64="休日出勤",$I64,0))</f>
        <v/>
      </c>
      <c r="N64" s="15">
        <f>IF(COUNT($A64)=0,"",COUNTIF($A$5:$A$204,$A64))</f>
        <v/>
      </c>
      <c r="O64" s="15">
        <f>IF($N64="","",$N64-$C$1)</f>
        <v/>
      </c>
      <c r="P64" s="13">
        <f>IF($O64="","",IF($O64&lt;0,"不足","OK"))</f>
        <v/>
      </c>
    </row>
    <row r="65" hidden="1" ht="22" customHeight="1">
      <c r="A65" s="34" t="n"/>
      <c r="B65" s="7">
        <f>IF(COUNT($A65)=0,"",TEXT($A65,"aaa"))</f>
        <v/>
      </c>
      <c r="C65" s="35" t="n"/>
      <c r="D65" s="35" t="n"/>
      <c r="E65" s="35" t="n"/>
      <c r="F65" s="36" t="n"/>
      <c r="G65" s="36" t="n"/>
      <c r="H65" s="37" t="n"/>
      <c r="I65" s="11">
        <f>IF(COUNT($A65,$F65,$G65)&lt;3,"",ROUND(($G65+IF($G65&lt;$F65,1,0)-$F65)*24-$H65/60,2))</f>
        <v/>
      </c>
      <c r="J65" s="11">
        <f>IF($I65="","",IF($E65="休日出勤",0,ROUND(MAX(0,MIN($I65,8)-$C$2),2)))</f>
        <v/>
      </c>
      <c r="K65" s="11">
        <f>IF($I65="","",IF($E65="休日出勤",0,ROUND(MAX(0,$I65-8),2)))</f>
        <v/>
      </c>
      <c r="L65" s="11">
        <f>IF($I65="","",ROUND(MAX(0,MIN($G65+IF($G65&lt;$F65,1,0),29/24)-MAX($F65,22/24))*24+MAX(0,MIN($G65+IF($G65&lt;$F65,1,0),5/24)-$F65)*24,2))</f>
        <v/>
      </c>
      <c r="M65" s="11">
        <f>IF($I65="","",IF($E65="休日出勤",$I65,0))</f>
        <v/>
      </c>
      <c r="N65" s="12">
        <f>IF(COUNT($A65)=0,"",COUNTIF($A$5:$A$204,$A65))</f>
        <v/>
      </c>
      <c r="O65" s="12">
        <f>IF($N65="","",$N65-$C$1)</f>
        <v/>
      </c>
      <c r="P65" s="7">
        <f>IF($O65="","",IF($O65&lt;0,"不足","OK"))</f>
        <v/>
      </c>
    </row>
    <row r="66" hidden="1" ht="22" customHeight="1">
      <c r="A66" s="34" t="n"/>
      <c r="B66" s="13">
        <f>IF(COUNT($A66)=0,"",TEXT($A66,"aaa"))</f>
        <v/>
      </c>
      <c r="C66" s="35" t="n"/>
      <c r="D66" s="35" t="n"/>
      <c r="E66" s="35" t="n"/>
      <c r="F66" s="36" t="n"/>
      <c r="G66" s="36" t="n"/>
      <c r="H66" s="37" t="n"/>
      <c r="I66" s="14">
        <f>IF(COUNT($A66,$F66,$G66)&lt;3,"",ROUND(($G66+IF($G66&lt;$F66,1,0)-$F66)*24-$H66/60,2))</f>
        <v/>
      </c>
      <c r="J66" s="14">
        <f>IF($I66="","",IF($E66="休日出勤",0,ROUND(MAX(0,MIN($I66,8)-$C$2),2)))</f>
        <v/>
      </c>
      <c r="K66" s="14">
        <f>IF($I66="","",IF($E66="休日出勤",0,ROUND(MAX(0,$I66-8),2)))</f>
        <v/>
      </c>
      <c r="L66" s="14">
        <f>IF($I66="","",ROUND(MAX(0,MIN($G66+IF($G66&lt;$F66,1,0),29/24)-MAX($F66,22/24))*24+MAX(0,MIN($G66+IF($G66&lt;$F66,1,0),5/24)-$F66)*24,2))</f>
        <v/>
      </c>
      <c r="M66" s="14">
        <f>IF($I66="","",IF($E66="休日出勤",$I66,0))</f>
        <v/>
      </c>
      <c r="N66" s="15">
        <f>IF(COUNT($A66)=0,"",COUNTIF($A$5:$A$204,$A66))</f>
        <v/>
      </c>
      <c r="O66" s="15">
        <f>IF($N66="","",$N66-$C$1)</f>
        <v/>
      </c>
      <c r="P66" s="13">
        <f>IF($O66="","",IF($O66&lt;0,"不足","OK"))</f>
        <v/>
      </c>
    </row>
    <row r="67" hidden="1" ht="22" customHeight="1">
      <c r="A67" s="34" t="n"/>
      <c r="B67" s="7">
        <f>IF(COUNT($A67)=0,"",TEXT($A67,"aaa"))</f>
        <v/>
      </c>
      <c r="C67" s="35" t="n"/>
      <c r="D67" s="35" t="n"/>
      <c r="E67" s="35" t="n"/>
      <c r="F67" s="36" t="n"/>
      <c r="G67" s="36" t="n"/>
      <c r="H67" s="37" t="n"/>
      <c r="I67" s="11">
        <f>IF(COUNT($A67,$F67,$G67)&lt;3,"",ROUND(($G67+IF($G67&lt;$F67,1,0)-$F67)*24-$H67/60,2))</f>
        <v/>
      </c>
      <c r="J67" s="11">
        <f>IF($I67="","",IF($E67="休日出勤",0,ROUND(MAX(0,MIN($I67,8)-$C$2),2)))</f>
        <v/>
      </c>
      <c r="K67" s="11">
        <f>IF($I67="","",IF($E67="休日出勤",0,ROUND(MAX(0,$I67-8),2)))</f>
        <v/>
      </c>
      <c r="L67" s="11">
        <f>IF($I67="","",ROUND(MAX(0,MIN($G67+IF($G67&lt;$F67,1,0),29/24)-MAX($F67,22/24))*24+MAX(0,MIN($G67+IF($G67&lt;$F67,1,0),5/24)-$F67)*24,2))</f>
        <v/>
      </c>
      <c r="M67" s="11">
        <f>IF($I67="","",IF($E67="休日出勤",$I67,0))</f>
        <v/>
      </c>
      <c r="N67" s="12">
        <f>IF(COUNT($A67)=0,"",COUNTIF($A$5:$A$204,$A67))</f>
        <v/>
      </c>
      <c r="O67" s="12">
        <f>IF($N67="","",$N67-$C$1)</f>
        <v/>
      </c>
      <c r="P67" s="7">
        <f>IF($O67="","",IF($O67&lt;0,"不足","OK"))</f>
        <v/>
      </c>
    </row>
    <row r="68" hidden="1" ht="22" customHeight="1">
      <c r="A68" s="34" t="n"/>
      <c r="B68" s="13">
        <f>IF(COUNT($A68)=0,"",TEXT($A68,"aaa"))</f>
        <v/>
      </c>
      <c r="C68" s="35" t="n"/>
      <c r="D68" s="35" t="n"/>
      <c r="E68" s="35" t="n"/>
      <c r="F68" s="36" t="n"/>
      <c r="G68" s="36" t="n"/>
      <c r="H68" s="37" t="n"/>
      <c r="I68" s="14">
        <f>IF(COUNT($A68,$F68,$G68)&lt;3,"",ROUND(($G68+IF($G68&lt;$F68,1,0)-$F68)*24-$H68/60,2))</f>
        <v/>
      </c>
      <c r="J68" s="14">
        <f>IF($I68="","",IF($E68="休日出勤",0,ROUND(MAX(0,MIN($I68,8)-$C$2),2)))</f>
        <v/>
      </c>
      <c r="K68" s="14">
        <f>IF($I68="","",IF($E68="休日出勤",0,ROUND(MAX(0,$I68-8),2)))</f>
        <v/>
      </c>
      <c r="L68" s="14">
        <f>IF($I68="","",ROUND(MAX(0,MIN($G68+IF($G68&lt;$F68,1,0),29/24)-MAX($F68,22/24))*24+MAX(0,MIN($G68+IF($G68&lt;$F68,1,0),5/24)-$F68)*24,2))</f>
        <v/>
      </c>
      <c r="M68" s="14">
        <f>IF($I68="","",IF($E68="休日出勤",$I68,0))</f>
        <v/>
      </c>
      <c r="N68" s="15">
        <f>IF(COUNT($A68)=0,"",COUNTIF($A$5:$A$204,$A68))</f>
        <v/>
      </c>
      <c r="O68" s="15">
        <f>IF($N68="","",$N68-$C$1)</f>
        <v/>
      </c>
      <c r="P68" s="13">
        <f>IF($O68="","",IF($O68&lt;0,"不足","OK"))</f>
        <v/>
      </c>
    </row>
    <row r="69" hidden="1" ht="22" customHeight="1">
      <c r="A69" s="34" t="n"/>
      <c r="B69" s="7">
        <f>IF(COUNT($A69)=0,"",TEXT($A69,"aaa"))</f>
        <v/>
      </c>
      <c r="C69" s="35" t="n"/>
      <c r="D69" s="35" t="n"/>
      <c r="E69" s="35" t="n"/>
      <c r="F69" s="36" t="n"/>
      <c r="G69" s="36" t="n"/>
      <c r="H69" s="37" t="n"/>
      <c r="I69" s="11">
        <f>IF(COUNT($A69,$F69,$G69)&lt;3,"",ROUND(($G69+IF($G69&lt;$F69,1,0)-$F69)*24-$H69/60,2))</f>
        <v/>
      </c>
      <c r="J69" s="11">
        <f>IF($I69="","",IF($E69="休日出勤",0,ROUND(MAX(0,MIN($I69,8)-$C$2),2)))</f>
        <v/>
      </c>
      <c r="K69" s="11">
        <f>IF($I69="","",IF($E69="休日出勤",0,ROUND(MAX(0,$I69-8),2)))</f>
        <v/>
      </c>
      <c r="L69" s="11">
        <f>IF($I69="","",ROUND(MAX(0,MIN($G69+IF($G69&lt;$F69,1,0),29/24)-MAX($F69,22/24))*24+MAX(0,MIN($G69+IF($G69&lt;$F69,1,0),5/24)-$F69)*24,2))</f>
        <v/>
      </c>
      <c r="M69" s="11">
        <f>IF($I69="","",IF($E69="休日出勤",$I69,0))</f>
        <v/>
      </c>
      <c r="N69" s="12">
        <f>IF(COUNT($A69)=0,"",COUNTIF($A$5:$A$204,$A69))</f>
        <v/>
      </c>
      <c r="O69" s="12">
        <f>IF($N69="","",$N69-$C$1)</f>
        <v/>
      </c>
      <c r="P69" s="7">
        <f>IF($O69="","",IF($O69&lt;0,"不足","OK"))</f>
        <v/>
      </c>
    </row>
    <row r="70" hidden="1" ht="22" customHeight="1">
      <c r="A70" s="34" t="n"/>
      <c r="B70" s="13">
        <f>IF(COUNT($A70)=0,"",TEXT($A70,"aaa"))</f>
        <v/>
      </c>
      <c r="C70" s="35" t="n"/>
      <c r="D70" s="35" t="n"/>
      <c r="E70" s="35" t="n"/>
      <c r="F70" s="36" t="n"/>
      <c r="G70" s="36" t="n"/>
      <c r="H70" s="37" t="n"/>
      <c r="I70" s="14">
        <f>IF(COUNT($A70,$F70,$G70)&lt;3,"",ROUND(($G70+IF($G70&lt;$F70,1,0)-$F70)*24-$H70/60,2))</f>
        <v/>
      </c>
      <c r="J70" s="14">
        <f>IF($I70="","",IF($E70="休日出勤",0,ROUND(MAX(0,MIN($I70,8)-$C$2),2)))</f>
        <v/>
      </c>
      <c r="K70" s="14">
        <f>IF($I70="","",IF($E70="休日出勤",0,ROUND(MAX(0,$I70-8),2)))</f>
        <v/>
      </c>
      <c r="L70" s="14">
        <f>IF($I70="","",ROUND(MAX(0,MIN($G70+IF($G70&lt;$F70,1,0),29/24)-MAX($F70,22/24))*24+MAX(0,MIN($G70+IF($G70&lt;$F70,1,0),5/24)-$F70)*24,2))</f>
        <v/>
      </c>
      <c r="M70" s="14">
        <f>IF($I70="","",IF($E70="休日出勤",$I70,0))</f>
        <v/>
      </c>
      <c r="N70" s="15">
        <f>IF(COUNT($A70)=0,"",COUNTIF($A$5:$A$204,$A70))</f>
        <v/>
      </c>
      <c r="O70" s="15">
        <f>IF($N70="","",$N70-$C$1)</f>
        <v/>
      </c>
      <c r="P70" s="13">
        <f>IF($O70="","",IF($O70&lt;0,"不足","OK"))</f>
        <v/>
      </c>
    </row>
    <row r="71" hidden="1" ht="22" customHeight="1">
      <c r="A71" s="34" t="n"/>
      <c r="B71" s="7">
        <f>IF(COUNT($A71)=0,"",TEXT($A71,"aaa"))</f>
        <v/>
      </c>
      <c r="C71" s="35" t="n"/>
      <c r="D71" s="35" t="n"/>
      <c r="E71" s="35" t="n"/>
      <c r="F71" s="36" t="n"/>
      <c r="G71" s="36" t="n"/>
      <c r="H71" s="37" t="n"/>
      <c r="I71" s="11">
        <f>IF(COUNT($A71,$F71,$G71)&lt;3,"",ROUND(($G71+IF($G71&lt;$F71,1,0)-$F71)*24-$H71/60,2))</f>
        <v/>
      </c>
      <c r="J71" s="11">
        <f>IF($I71="","",IF($E71="休日出勤",0,ROUND(MAX(0,MIN($I71,8)-$C$2),2)))</f>
        <v/>
      </c>
      <c r="K71" s="11">
        <f>IF($I71="","",IF($E71="休日出勤",0,ROUND(MAX(0,$I71-8),2)))</f>
        <v/>
      </c>
      <c r="L71" s="11">
        <f>IF($I71="","",ROUND(MAX(0,MIN($G71+IF($G71&lt;$F71,1,0),29/24)-MAX($F71,22/24))*24+MAX(0,MIN($G71+IF($G71&lt;$F71,1,0),5/24)-$F71)*24,2))</f>
        <v/>
      </c>
      <c r="M71" s="11">
        <f>IF($I71="","",IF($E71="休日出勤",$I71,0))</f>
        <v/>
      </c>
      <c r="N71" s="12">
        <f>IF(COUNT($A71)=0,"",COUNTIF($A$5:$A$204,$A71))</f>
        <v/>
      </c>
      <c r="O71" s="12">
        <f>IF($N71="","",$N71-$C$1)</f>
        <v/>
      </c>
      <c r="P71" s="7">
        <f>IF($O71="","",IF($O71&lt;0,"不足","OK"))</f>
        <v/>
      </c>
    </row>
    <row r="72" hidden="1" ht="22" customHeight="1">
      <c r="A72" s="34" t="n"/>
      <c r="B72" s="13">
        <f>IF(COUNT($A72)=0,"",TEXT($A72,"aaa"))</f>
        <v/>
      </c>
      <c r="C72" s="35" t="n"/>
      <c r="D72" s="35" t="n"/>
      <c r="E72" s="35" t="n"/>
      <c r="F72" s="36" t="n"/>
      <c r="G72" s="36" t="n"/>
      <c r="H72" s="37" t="n"/>
      <c r="I72" s="14">
        <f>IF(COUNT($A72,$F72,$G72)&lt;3,"",ROUND(($G72+IF($G72&lt;$F72,1,0)-$F72)*24-$H72/60,2))</f>
        <v/>
      </c>
      <c r="J72" s="14">
        <f>IF($I72="","",IF($E72="休日出勤",0,ROUND(MAX(0,MIN($I72,8)-$C$2),2)))</f>
        <v/>
      </c>
      <c r="K72" s="14">
        <f>IF($I72="","",IF($E72="休日出勤",0,ROUND(MAX(0,$I72-8),2)))</f>
        <v/>
      </c>
      <c r="L72" s="14">
        <f>IF($I72="","",ROUND(MAX(0,MIN($G72+IF($G72&lt;$F72,1,0),29/24)-MAX($F72,22/24))*24+MAX(0,MIN($G72+IF($G72&lt;$F72,1,0),5/24)-$F72)*24,2))</f>
        <v/>
      </c>
      <c r="M72" s="14">
        <f>IF($I72="","",IF($E72="休日出勤",$I72,0))</f>
        <v/>
      </c>
      <c r="N72" s="15">
        <f>IF(COUNT($A72)=0,"",COUNTIF($A$5:$A$204,$A72))</f>
        <v/>
      </c>
      <c r="O72" s="15">
        <f>IF($N72="","",$N72-$C$1)</f>
        <v/>
      </c>
      <c r="P72" s="13">
        <f>IF($O72="","",IF($O72&lt;0,"不足","OK"))</f>
        <v/>
      </c>
    </row>
    <row r="73" hidden="1" ht="22" customHeight="1">
      <c r="A73" s="34" t="n"/>
      <c r="B73" s="7">
        <f>IF(COUNT($A73)=0,"",TEXT($A73,"aaa"))</f>
        <v/>
      </c>
      <c r="C73" s="35" t="n"/>
      <c r="D73" s="35" t="n"/>
      <c r="E73" s="35" t="n"/>
      <c r="F73" s="36" t="n"/>
      <c r="G73" s="36" t="n"/>
      <c r="H73" s="37" t="n"/>
      <c r="I73" s="11">
        <f>IF(COUNT($A73,$F73,$G73)&lt;3,"",ROUND(($G73+IF($G73&lt;$F73,1,0)-$F73)*24-$H73/60,2))</f>
        <v/>
      </c>
      <c r="J73" s="11">
        <f>IF($I73="","",IF($E73="休日出勤",0,ROUND(MAX(0,MIN($I73,8)-$C$2),2)))</f>
        <v/>
      </c>
      <c r="K73" s="11">
        <f>IF($I73="","",IF($E73="休日出勤",0,ROUND(MAX(0,$I73-8),2)))</f>
        <v/>
      </c>
      <c r="L73" s="11">
        <f>IF($I73="","",ROUND(MAX(0,MIN($G73+IF($G73&lt;$F73,1,0),29/24)-MAX($F73,22/24))*24+MAX(0,MIN($G73+IF($G73&lt;$F73,1,0),5/24)-$F73)*24,2))</f>
        <v/>
      </c>
      <c r="M73" s="11">
        <f>IF($I73="","",IF($E73="休日出勤",$I73,0))</f>
        <v/>
      </c>
      <c r="N73" s="12">
        <f>IF(COUNT($A73)=0,"",COUNTIF($A$5:$A$204,$A73))</f>
        <v/>
      </c>
      <c r="O73" s="12">
        <f>IF($N73="","",$N73-$C$1)</f>
        <v/>
      </c>
      <c r="P73" s="7">
        <f>IF($O73="","",IF($O73&lt;0,"不足","OK"))</f>
        <v/>
      </c>
    </row>
    <row r="74" hidden="1" ht="22" customHeight="1">
      <c r="A74" s="34" t="n"/>
      <c r="B74" s="13">
        <f>IF(COUNT($A74)=0,"",TEXT($A74,"aaa"))</f>
        <v/>
      </c>
      <c r="C74" s="35" t="n"/>
      <c r="D74" s="35" t="n"/>
      <c r="E74" s="35" t="n"/>
      <c r="F74" s="36" t="n"/>
      <c r="G74" s="36" t="n"/>
      <c r="H74" s="37" t="n"/>
      <c r="I74" s="14">
        <f>IF(COUNT($A74,$F74,$G74)&lt;3,"",ROUND(($G74+IF($G74&lt;$F74,1,0)-$F74)*24-$H74/60,2))</f>
        <v/>
      </c>
      <c r="J74" s="14">
        <f>IF($I74="","",IF($E74="休日出勤",0,ROUND(MAX(0,MIN($I74,8)-$C$2),2)))</f>
        <v/>
      </c>
      <c r="K74" s="14">
        <f>IF($I74="","",IF($E74="休日出勤",0,ROUND(MAX(0,$I74-8),2)))</f>
        <v/>
      </c>
      <c r="L74" s="14">
        <f>IF($I74="","",ROUND(MAX(0,MIN($G74+IF($G74&lt;$F74,1,0),29/24)-MAX($F74,22/24))*24+MAX(0,MIN($G74+IF($G74&lt;$F74,1,0),5/24)-$F74)*24,2))</f>
        <v/>
      </c>
      <c r="M74" s="14">
        <f>IF($I74="","",IF($E74="休日出勤",$I74,0))</f>
        <v/>
      </c>
      <c r="N74" s="15">
        <f>IF(COUNT($A74)=0,"",COUNTIF($A$5:$A$204,$A74))</f>
        <v/>
      </c>
      <c r="O74" s="15">
        <f>IF($N74="","",$N74-$C$1)</f>
        <v/>
      </c>
      <c r="P74" s="13">
        <f>IF($O74="","",IF($O74&lt;0,"不足","OK"))</f>
        <v/>
      </c>
    </row>
    <row r="75" hidden="1" ht="22" customHeight="1">
      <c r="A75" s="34" t="n"/>
      <c r="B75" s="7">
        <f>IF(COUNT($A75)=0,"",TEXT($A75,"aaa"))</f>
        <v/>
      </c>
      <c r="C75" s="35" t="n"/>
      <c r="D75" s="35" t="n"/>
      <c r="E75" s="35" t="n"/>
      <c r="F75" s="36" t="n"/>
      <c r="G75" s="36" t="n"/>
      <c r="H75" s="37" t="n"/>
      <c r="I75" s="11">
        <f>IF(COUNT($A75,$F75,$G75)&lt;3,"",ROUND(($G75+IF($G75&lt;$F75,1,0)-$F75)*24-$H75/60,2))</f>
        <v/>
      </c>
      <c r="J75" s="11">
        <f>IF($I75="","",IF($E75="休日出勤",0,ROUND(MAX(0,MIN($I75,8)-$C$2),2)))</f>
        <v/>
      </c>
      <c r="K75" s="11">
        <f>IF($I75="","",IF($E75="休日出勤",0,ROUND(MAX(0,$I75-8),2)))</f>
        <v/>
      </c>
      <c r="L75" s="11">
        <f>IF($I75="","",ROUND(MAX(0,MIN($G75+IF($G75&lt;$F75,1,0),29/24)-MAX($F75,22/24))*24+MAX(0,MIN($G75+IF($G75&lt;$F75,1,0),5/24)-$F75)*24,2))</f>
        <v/>
      </c>
      <c r="M75" s="11">
        <f>IF($I75="","",IF($E75="休日出勤",$I75,0))</f>
        <v/>
      </c>
      <c r="N75" s="12">
        <f>IF(COUNT($A75)=0,"",COUNTIF($A$5:$A$204,$A75))</f>
        <v/>
      </c>
      <c r="O75" s="12">
        <f>IF($N75="","",$N75-$C$1)</f>
        <v/>
      </c>
      <c r="P75" s="7">
        <f>IF($O75="","",IF($O75&lt;0,"不足","OK"))</f>
        <v/>
      </c>
    </row>
    <row r="76" hidden="1" ht="22" customHeight="1">
      <c r="A76" s="34" t="n"/>
      <c r="B76" s="13">
        <f>IF(COUNT($A76)=0,"",TEXT($A76,"aaa"))</f>
        <v/>
      </c>
      <c r="C76" s="35" t="n"/>
      <c r="D76" s="35" t="n"/>
      <c r="E76" s="35" t="n"/>
      <c r="F76" s="36" t="n"/>
      <c r="G76" s="36" t="n"/>
      <c r="H76" s="37" t="n"/>
      <c r="I76" s="14">
        <f>IF(COUNT($A76,$F76,$G76)&lt;3,"",ROUND(($G76+IF($G76&lt;$F76,1,0)-$F76)*24-$H76/60,2))</f>
        <v/>
      </c>
      <c r="J76" s="14">
        <f>IF($I76="","",IF($E76="休日出勤",0,ROUND(MAX(0,MIN($I76,8)-$C$2),2)))</f>
        <v/>
      </c>
      <c r="K76" s="14">
        <f>IF($I76="","",IF($E76="休日出勤",0,ROUND(MAX(0,$I76-8),2)))</f>
        <v/>
      </c>
      <c r="L76" s="14">
        <f>IF($I76="","",ROUND(MAX(0,MIN($G76+IF($G76&lt;$F76,1,0),29/24)-MAX($F76,22/24))*24+MAX(0,MIN($G76+IF($G76&lt;$F76,1,0),5/24)-$F76)*24,2))</f>
        <v/>
      </c>
      <c r="M76" s="14">
        <f>IF($I76="","",IF($E76="休日出勤",$I76,0))</f>
        <v/>
      </c>
      <c r="N76" s="15">
        <f>IF(COUNT($A76)=0,"",COUNTIF($A$5:$A$204,$A76))</f>
        <v/>
      </c>
      <c r="O76" s="15">
        <f>IF($N76="","",$N76-$C$1)</f>
        <v/>
      </c>
      <c r="P76" s="13">
        <f>IF($O76="","",IF($O76&lt;0,"不足","OK"))</f>
        <v/>
      </c>
    </row>
    <row r="77" hidden="1" ht="22" customHeight="1">
      <c r="A77" s="34" t="n"/>
      <c r="B77" s="7">
        <f>IF(COUNT($A77)=0,"",TEXT($A77,"aaa"))</f>
        <v/>
      </c>
      <c r="C77" s="35" t="n"/>
      <c r="D77" s="35" t="n"/>
      <c r="E77" s="35" t="n"/>
      <c r="F77" s="36" t="n"/>
      <c r="G77" s="36" t="n"/>
      <c r="H77" s="37" t="n"/>
      <c r="I77" s="11">
        <f>IF(COUNT($A77,$F77,$G77)&lt;3,"",ROUND(($G77+IF($G77&lt;$F77,1,0)-$F77)*24-$H77/60,2))</f>
        <v/>
      </c>
      <c r="J77" s="11">
        <f>IF($I77="","",IF($E77="休日出勤",0,ROUND(MAX(0,MIN($I77,8)-$C$2),2)))</f>
        <v/>
      </c>
      <c r="K77" s="11">
        <f>IF($I77="","",IF($E77="休日出勤",0,ROUND(MAX(0,$I77-8),2)))</f>
        <v/>
      </c>
      <c r="L77" s="11">
        <f>IF($I77="","",ROUND(MAX(0,MIN($G77+IF($G77&lt;$F77,1,0),29/24)-MAX($F77,22/24))*24+MAX(0,MIN($G77+IF($G77&lt;$F77,1,0),5/24)-$F77)*24,2))</f>
        <v/>
      </c>
      <c r="M77" s="11">
        <f>IF($I77="","",IF($E77="休日出勤",$I77,0))</f>
        <v/>
      </c>
      <c r="N77" s="12">
        <f>IF(COUNT($A77)=0,"",COUNTIF($A$5:$A$204,$A77))</f>
        <v/>
      </c>
      <c r="O77" s="12">
        <f>IF($N77="","",$N77-$C$1)</f>
        <v/>
      </c>
      <c r="P77" s="7">
        <f>IF($O77="","",IF($O77&lt;0,"不足","OK"))</f>
        <v/>
      </c>
    </row>
    <row r="78" hidden="1" ht="22" customHeight="1">
      <c r="A78" s="34" t="n"/>
      <c r="B78" s="13">
        <f>IF(COUNT($A78)=0,"",TEXT($A78,"aaa"))</f>
        <v/>
      </c>
      <c r="C78" s="35" t="n"/>
      <c r="D78" s="35" t="n"/>
      <c r="E78" s="35" t="n"/>
      <c r="F78" s="36" t="n"/>
      <c r="G78" s="36" t="n"/>
      <c r="H78" s="37" t="n"/>
      <c r="I78" s="14">
        <f>IF(COUNT($A78,$F78,$G78)&lt;3,"",ROUND(($G78+IF($G78&lt;$F78,1,0)-$F78)*24-$H78/60,2))</f>
        <v/>
      </c>
      <c r="J78" s="14">
        <f>IF($I78="","",IF($E78="休日出勤",0,ROUND(MAX(0,MIN($I78,8)-$C$2),2)))</f>
        <v/>
      </c>
      <c r="K78" s="14">
        <f>IF($I78="","",IF($E78="休日出勤",0,ROUND(MAX(0,$I78-8),2)))</f>
        <v/>
      </c>
      <c r="L78" s="14">
        <f>IF($I78="","",ROUND(MAX(0,MIN($G78+IF($G78&lt;$F78,1,0),29/24)-MAX($F78,22/24))*24+MAX(0,MIN($G78+IF($G78&lt;$F78,1,0),5/24)-$F78)*24,2))</f>
        <v/>
      </c>
      <c r="M78" s="14">
        <f>IF($I78="","",IF($E78="休日出勤",$I78,0))</f>
        <v/>
      </c>
      <c r="N78" s="15">
        <f>IF(COUNT($A78)=0,"",COUNTIF($A$5:$A$204,$A78))</f>
        <v/>
      </c>
      <c r="O78" s="15">
        <f>IF($N78="","",$N78-$C$1)</f>
        <v/>
      </c>
      <c r="P78" s="13">
        <f>IF($O78="","",IF($O78&lt;0,"不足","OK"))</f>
        <v/>
      </c>
    </row>
    <row r="79" hidden="1" ht="22" customHeight="1">
      <c r="A79" s="34" t="n"/>
      <c r="B79" s="7">
        <f>IF(COUNT($A79)=0,"",TEXT($A79,"aaa"))</f>
        <v/>
      </c>
      <c r="C79" s="35" t="n"/>
      <c r="D79" s="35" t="n"/>
      <c r="E79" s="35" t="n"/>
      <c r="F79" s="36" t="n"/>
      <c r="G79" s="36" t="n"/>
      <c r="H79" s="37" t="n"/>
      <c r="I79" s="11">
        <f>IF(COUNT($A79,$F79,$G79)&lt;3,"",ROUND(($G79+IF($G79&lt;$F79,1,0)-$F79)*24-$H79/60,2))</f>
        <v/>
      </c>
      <c r="J79" s="11">
        <f>IF($I79="","",IF($E79="休日出勤",0,ROUND(MAX(0,MIN($I79,8)-$C$2),2)))</f>
        <v/>
      </c>
      <c r="K79" s="11">
        <f>IF($I79="","",IF($E79="休日出勤",0,ROUND(MAX(0,$I79-8),2)))</f>
        <v/>
      </c>
      <c r="L79" s="11">
        <f>IF($I79="","",ROUND(MAX(0,MIN($G79+IF($G79&lt;$F79,1,0),29/24)-MAX($F79,22/24))*24+MAX(0,MIN($G79+IF($G79&lt;$F79,1,0),5/24)-$F79)*24,2))</f>
        <v/>
      </c>
      <c r="M79" s="11">
        <f>IF($I79="","",IF($E79="休日出勤",$I79,0))</f>
        <v/>
      </c>
      <c r="N79" s="12">
        <f>IF(COUNT($A79)=0,"",COUNTIF($A$5:$A$204,$A79))</f>
        <v/>
      </c>
      <c r="O79" s="12">
        <f>IF($N79="","",$N79-$C$1)</f>
        <v/>
      </c>
      <c r="P79" s="7">
        <f>IF($O79="","",IF($O79&lt;0,"不足","OK"))</f>
        <v/>
      </c>
    </row>
    <row r="80" hidden="1" ht="22" customHeight="1">
      <c r="A80" s="34" t="n"/>
      <c r="B80" s="13">
        <f>IF(COUNT($A80)=0,"",TEXT($A80,"aaa"))</f>
        <v/>
      </c>
      <c r="C80" s="35" t="n"/>
      <c r="D80" s="35" t="n"/>
      <c r="E80" s="35" t="n"/>
      <c r="F80" s="36" t="n"/>
      <c r="G80" s="36" t="n"/>
      <c r="H80" s="37" t="n"/>
      <c r="I80" s="14">
        <f>IF(COUNT($A80,$F80,$G80)&lt;3,"",ROUND(($G80+IF($G80&lt;$F80,1,0)-$F80)*24-$H80/60,2))</f>
        <v/>
      </c>
      <c r="J80" s="14">
        <f>IF($I80="","",IF($E80="休日出勤",0,ROUND(MAX(0,MIN($I80,8)-$C$2),2)))</f>
        <v/>
      </c>
      <c r="K80" s="14">
        <f>IF($I80="","",IF($E80="休日出勤",0,ROUND(MAX(0,$I80-8),2)))</f>
        <v/>
      </c>
      <c r="L80" s="14">
        <f>IF($I80="","",ROUND(MAX(0,MIN($G80+IF($G80&lt;$F80,1,0),29/24)-MAX($F80,22/24))*24+MAX(0,MIN($G80+IF($G80&lt;$F80,1,0),5/24)-$F80)*24,2))</f>
        <v/>
      </c>
      <c r="M80" s="14">
        <f>IF($I80="","",IF($E80="休日出勤",$I80,0))</f>
        <v/>
      </c>
      <c r="N80" s="15">
        <f>IF(COUNT($A80)=0,"",COUNTIF($A$5:$A$204,$A80))</f>
        <v/>
      </c>
      <c r="O80" s="15">
        <f>IF($N80="","",$N80-$C$1)</f>
        <v/>
      </c>
      <c r="P80" s="13">
        <f>IF($O80="","",IF($O80&lt;0,"不足","OK"))</f>
        <v/>
      </c>
    </row>
    <row r="81" hidden="1" ht="22" customHeight="1">
      <c r="A81" s="34" t="n"/>
      <c r="B81" s="7">
        <f>IF(COUNT($A81)=0,"",TEXT($A81,"aaa"))</f>
        <v/>
      </c>
      <c r="C81" s="35" t="n"/>
      <c r="D81" s="35" t="n"/>
      <c r="E81" s="35" t="n"/>
      <c r="F81" s="36" t="n"/>
      <c r="G81" s="36" t="n"/>
      <c r="H81" s="37" t="n"/>
      <c r="I81" s="11">
        <f>IF(COUNT($A81,$F81,$G81)&lt;3,"",ROUND(($G81+IF($G81&lt;$F81,1,0)-$F81)*24-$H81/60,2))</f>
        <v/>
      </c>
      <c r="J81" s="11">
        <f>IF($I81="","",IF($E81="休日出勤",0,ROUND(MAX(0,MIN($I81,8)-$C$2),2)))</f>
        <v/>
      </c>
      <c r="K81" s="11">
        <f>IF($I81="","",IF($E81="休日出勤",0,ROUND(MAX(0,$I81-8),2)))</f>
        <v/>
      </c>
      <c r="L81" s="11">
        <f>IF($I81="","",ROUND(MAX(0,MIN($G81+IF($G81&lt;$F81,1,0),29/24)-MAX($F81,22/24))*24+MAX(0,MIN($G81+IF($G81&lt;$F81,1,0),5/24)-$F81)*24,2))</f>
        <v/>
      </c>
      <c r="M81" s="11">
        <f>IF($I81="","",IF($E81="休日出勤",$I81,0))</f>
        <v/>
      </c>
      <c r="N81" s="12">
        <f>IF(COUNT($A81)=0,"",COUNTIF($A$5:$A$204,$A81))</f>
        <v/>
      </c>
      <c r="O81" s="12">
        <f>IF($N81="","",$N81-$C$1)</f>
        <v/>
      </c>
      <c r="P81" s="7">
        <f>IF($O81="","",IF($O81&lt;0,"不足","OK"))</f>
        <v/>
      </c>
    </row>
    <row r="82" hidden="1" ht="22" customHeight="1">
      <c r="A82" s="34" t="n"/>
      <c r="B82" s="13">
        <f>IF(COUNT($A82)=0,"",TEXT($A82,"aaa"))</f>
        <v/>
      </c>
      <c r="C82" s="35" t="n"/>
      <c r="D82" s="35" t="n"/>
      <c r="E82" s="35" t="n"/>
      <c r="F82" s="36" t="n"/>
      <c r="G82" s="36" t="n"/>
      <c r="H82" s="37" t="n"/>
      <c r="I82" s="14">
        <f>IF(COUNT($A82,$F82,$G82)&lt;3,"",ROUND(($G82+IF($G82&lt;$F82,1,0)-$F82)*24-$H82/60,2))</f>
        <v/>
      </c>
      <c r="J82" s="14">
        <f>IF($I82="","",IF($E82="休日出勤",0,ROUND(MAX(0,MIN($I82,8)-$C$2),2)))</f>
        <v/>
      </c>
      <c r="K82" s="14">
        <f>IF($I82="","",IF($E82="休日出勤",0,ROUND(MAX(0,$I82-8),2)))</f>
        <v/>
      </c>
      <c r="L82" s="14">
        <f>IF($I82="","",ROUND(MAX(0,MIN($G82+IF($G82&lt;$F82,1,0),29/24)-MAX($F82,22/24))*24+MAX(0,MIN($G82+IF($G82&lt;$F82,1,0),5/24)-$F82)*24,2))</f>
        <v/>
      </c>
      <c r="M82" s="14">
        <f>IF($I82="","",IF($E82="休日出勤",$I82,0))</f>
        <v/>
      </c>
      <c r="N82" s="15">
        <f>IF(COUNT($A82)=0,"",COUNTIF($A$5:$A$204,$A82))</f>
        <v/>
      </c>
      <c r="O82" s="15">
        <f>IF($N82="","",$N82-$C$1)</f>
        <v/>
      </c>
      <c r="P82" s="13">
        <f>IF($O82="","",IF($O82&lt;0,"不足","OK"))</f>
        <v/>
      </c>
    </row>
    <row r="83" hidden="1" ht="22" customHeight="1">
      <c r="A83" s="34" t="n"/>
      <c r="B83" s="7">
        <f>IF(COUNT($A83)=0,"",TEXT($A83,"aaa"))</f>
        <v/>
      </c>
      <c r="C83" s="35" t="n"/>
      <c r="D83" s="35" t="n"/>
      <c r="E83" s="35" t="n"/>
      <c r="F83" s="36" t="n"/>
      <c r="G83" s="36" t="n"/>
      <c r="H83" s="37" t="n"/>
      <c r="I83" s="11">
        <f>IF(COUNT($A83,$F83,$G83)&lt;3,"",ROUND(($G83+IF($G83&lt;$F83,1,0)-$F83)*24-$H83/60,2))</f>
        <v/>
      </c>
      <c r="J83" s="11">
        <f>IF($I83="","",IF($E83="休日出勤",0,ROUND(MAX(0,MIN($I83,8)-$C$2),2)))</f>
        <v/>
      </c>
      <c r="K83" s="11">
        <f>IF($I83="","",IF($E83="休日出勤",0,ROUND(MAX(0,$I83-8),2)))</f>
        <v/>
      </c>
      <c r="L83" s="11">
        <f>IF($I83="","",ROUND(MAX(0,MIN($G83+IF($G83&lt;$F83,1,0),29/24)-MAX($F83,22/24))*24+MAX(0,MIN($G83+IF($G83&lt;$F83,1,0),5/24)-$F83)*24,2))</f>
        <v/>
      </c>
      <c r="M83" s="11">
        <f>IF($I83="","",IF($E83="休日出勤",$I83,0))</f>
        <v/>
      </c>
      <c r="N83" s="12">
        <f>IF(COUNT($A83)=0,"",COUNTIF($A$5:$A$204,$A83))</f>
        <v/>
      </c>
      <c r="O83" s="12">
        <f>IF($N83="","",$N83-$C$1)</f>
        <v/>
      </c>
      <c r="P83" s="7">
        <f>IF($O83="","",IF($O83&lt;0,"不足","OK"))</f>
        <v/>
      </c>
    </row>
    <row r="84" hidden="1" ht="22" customHeight="1">
      <c r="A84" s="34" t="n"/>
      <c r="B84" s="13">
        <f>IF(COUNT($A84)=0,"",TEXT($A84,"aaa"))</f>
        <v/>
      </c>
      <c r="C84" s="35" t="n"/>
      <c r="D84" s="35" t="n"/>
      <c r="E84" s="35" t="n"/>
      <c r="F84" s="36" t="n"/>
      <c r="G84" s="36" t="n"/>
      <c r="H84" s="37" t="n"/>
      <c r="I84" s="14">
        <f>IF(COUNT($A84,$F84,$G84)&lt;3,"",ROUND(($G84+IF($G84&lt;$F84,1,0)-$F84)*24-$H84/60,2))</f>
        <v/>
      </c>
      <c r="J84" s="14">
        <f>IF($I84="","",IF($E84="休日出勤",0,ROUND(MAX(0,MIN($I84,8)-$C$2),2)))</f>
        <v/>
      </c>
      <c r="K84" s="14">
        <f>IF($I84="","",IF($E84="休日出勤",0,ROUND(MAX(0,$I84-8),2)))</f>
        <v/>
      </c>
      <c r="L84" s="14">
        <f>IF($I84="","",ROUND(MAX(0,MIN($G84+IF($G84&lt;$F84,1,0),29/24)-MAX($F84,22/24))*24+MAX(0,MIN($G84+IF($G84&lt;$F84,1,0),5/24)-$F84)*24,2))</f>
        <v/>
      </c>
      <c r="M84" s="14">
        <f>IF($I84="","",IF($E84="休日出勤",$I84,0))</f>
        <v/>
      </c>
      <c r="N84" s="15">
        <f>IF(COUNT($A84)=0,"",COUNTIF($A$5:$A$204,$A84))</f>
        <v/>
      </c>
      <c r="O84" s="15">
        <f>IF($N84="","",$N84-$C$1)</f>
        <v/>
      </c>
      <c r="P84" s="13">
        <f>IF($O84="","",IF($O84&lt;0,"不足","OK"))</f>
        <v/>
      </c>
    </row>
    <row r="85" hidden="1" ht="22" customHeight="1">
      <c r="A85" s="34" t="n"/>
      <c r="B85" s="7">
        <f>IF(COUNT($A85)=0,"",TEXT($A85,"aaa"))</f>
        <v/>
      </c>
      <c r="C85" s="35" t="n"/>
      <c r="D85" s="35" t="n"/>
      <c r="E85" s="35" t="n"/>
      <c r="F85" s="36" t="n"/>
      <c r="G85" s="36" t="n"/>
      <c r="H85" s="37" t="n"/>
      <c r="I85" s="11">
        <f>IF(COUNT($A85,$F85,$G85)&lt;3,"",ROUND(($G85+IF($G85&lt;$F85,1,0)-$F85)*24-$H85/60,2))</f>
        <v/>
      </c>
      <c r="J85" s="11">
        <f>IF($I85="","",IF($E85="休日出勤",0,ROUND(MAX(0,MIN($I85,8)-$C$2),2)))</f>
        <v/>
      </c>
      <c r="K85" s="11">
        <f>IF($I85="","",IF($E85="休日出勤",0,ROUND(MAX(0,$I85-8),2)))</f>
        <v/>
      </c>
      <c r="L85" s="11">
        <f>IF($I85="","",ROUND(MAX(0,MIN($G85+IF($G85&lt;$F85,1,0),29/24)-MAX($F85,22/24))*24+MAX(0,MIN($G85+IF($G85&lt;$F85,1,0),5/24)-$F85)*24,2))</f>
        <v/>
      </c>
      <c r="M85" s="11">
        <f>IF($I85="","",IF($E85="休日出勤",$I85,0))</f>
        <v/>
      </c>
      <c r="N85" s="12">
        <f>IF(COUNT($A85)=0,"",COUNTIF($A$5:$A$204,$A85))</f>
        <v/>
      </c>
      <c r="O85" s="12">
        <f>IF($N85="","",$N85-$C$1)</f>
        <v/>
      </c>
      <c r="P85" s="7">
        <f>IF($O85="","",IF($O85&lt;0,"不足","OK"))</f>
        <v/>
      </c>
    </row>
    <row r="86" hidden="1" ht="22" customHeight="1">
      <c r="A86" s="34" t="n"/>
      <c r="B86" s="13">
        <f>IF(COUNT($A86)=0,"",TEXT($A86,"aaa"))</f>
        <v/>
      </c>
      <c r="C86" s="35" t="n"/>
      <c r="D86" s="35" t="n"/>
      <c r="E86" s="35" t="n"/>
      <c r="F86" s="36" t="n"/>
      <c r="G86" s="36" t="n"/>
      <c r="H86" s="37" t="n"/>
      <c r="I86" s="14">
        <f>IF(COUNT($A86,$F86,$G86)&lt;3,"",ROUND(($G86+IF($G86&lt;$F86,1,0)-$F86)*24-$H86/60,2))</f>
        <v/>
      </c>
      <c r="J86" s="14">
        <f>IF($I86="","",IF($E86="休日出勤",0,ROUND(MAX(0,MIN($I86,8)-$C$2),2)))</f>
        <v/>
      </c>
      <c r="K86" s="14">
        <f>IF($I86="","",IF($E86="休日出勤",0,ROUND(MAX(0,$I86-8),2)))</f>
        <v/>
      </c>
      <c r="L86" s="14">
        <f>IF($I86="","",ROUND(MAX(0,MIN($G86+IF($G86&lt;$F86,1,0),29/24)-MAX($F86,22/24))*24+MAX(0,MIN($G86+IF($G86&lt;$F86,1,0),5/24)-$F86)*24,2))</f>
        <v/>
      </c>
      <c r="M86" s="14">
        <f>IF($I86="","",IF($E86="休日出勤",$I86,0))</f>
        <v/>
      </c>
      <c r="N86" s="15">
        <f>IF(COUNT($A86)=0,"",COUNTIF($A$5:$A$204,$A86))</f>
        <v/>
      </c>
      <c r="O86" s="15">
        <f>IF($N86="","",$N86-$C$1)</f>
        <v/>
      </c>
      <c r="P86" s="13">
        <f>IF($O86="","",IF($O86&lt;0,"不足","OK"))</f>
        <v/>
      </c>
    </row>
    <row r="87" hidden="1" ht="22" customHeight="1">
      <c r="A87" s="34" t="n"/>
      <c r="B87" s="7">
        <f>IF(COUNT($A87)=0,"",TEXT($A87,"aaa"))</f>
        <v/>
      </c>
      <c r="C87" s="35" t="n"/>
      <c r="D87" s="35" t="n"/>
      <c r="E87" s="35" t="n"/>
      <c r="F87" s="36" t="n"/>
      <c r="G87" s="36" t="n"/>
      <c r="H87" s="37" t="n"/>
      <c r="I87" s="11">
        <f>IF(COUNT($A87,$F87,$G87)&lt;3,"",ROUND(($G87+IF($G87&lt;$F87,1,0)-$F87)*24-$H87/60,2))</f>
        <v/>
      </c>
      <c r="J87" s="11">
        <f>IF($I87="","",IF($E87="休日出勤",0,ROUND(MAX(0,MIN($I87,8)-$C$2),2)))</f>
        <v/>
      </c>
      <c r="K87" s="11">
        <f>IF($I87="","",IF($E87="休日出勤",0,ROUND(MAX(0,$I87-8),2)))</f>
        <v/>
      </c>
      <c r="L87" s="11">
        <f>IF($I87="","",ROUND(MAX(0,MIN($G87+IF($G87&lt;$F87,1,0),29/24)-MAX($F87,22/24))*24+MAX(0,MIN($G87+IF($G87&lt;$F87,1,0),5/24)-$F87)*24,2))</f>
        <v/>
      </c>
      <c r="M87" s="11">
        <f>IF($I87="","",IF($E87="休日出勤",$I87,0))</f>
        <v/>
      </c>
      <c r="N87" s="12">
        <f>IF(COUNT($A87)=0,"",COUNTIF($A$5:$A$204,$A87))</f>
        <v/>
      </c>
      <c r="O87" s="12">
        <f>IF($N87="","",$N87-$C$1)</f>
        <v/>
      </c>
      <c r="P87" s="7">
        <f>IF($O87="","",IF($O87&lt;0,"不足","OK"))</f>
        <v/>
      </c>
    </row>
    <row r="88" hidden="1" ht="22" customHeight="1">
      <c r="A88" s="34" t="n"/>
      <c r="B88" s="13">
        <f>IF(COUNT($A88)=0,"",TEXT($A88,"aaa"))</f>
        <v/>
      </c>
      <c r="C88" s="35" t="n"/>
      <c r="D88" s="35" t="n"/>
      <c r="E88" s="35" t="n"/>
      <c r="F88" s="36" t="n"/>
      <c r="G88" s="36" t="n"/>
      <c r="H88" s="37" t="n"/>
      <c r="I88" s="14">
        <f>IF(COUNT($A88,$F88,$G88)&lt;3,"",ROUND(($G88+IF($G88&lt;$F88,1,0)-$F88)*24-$H88/60,2))</f>
        <v/>
      </c>
      <c r="J88" s="14">
        <f>IF($I88="","",IF($E88="休日出勤",0,ROUND(MAX(0,MIN($I88,8)-$C$2),2)))</f>
        <v/>
      </c>
      <c r="K88" s="14">
        <f>IF($I88="","",IF($E88="休日出勤",0,ROUND(MAX(0,$I88-8),2)))</f>
        <v/>
      </c>
      <c r="L88" s="14">
        <f>IF($I88="","",ROUND(MAX(0,MIN($G88+IF($G88&lt;$F88,1,0),29/24)-MAX($F88,22/24))*24+MAX(0,MIN($G88+IF($G88&lt;$F88,1,0),5/24)-$F88)*24,2))</f>
        <v/>
      </c>
      <c r="M88" s="14">
        <f>IF($I88="","",IF($E88="休日出勤",$I88,0))</f>
        <v/>
      </c>
      <c r="N88" s="15">
        <f>IF(COUNT($A88)=0,"",COUNTIF($A$5:$A$204,$A88))</f>
        <v/>
      </c>
      <c r="O88" s="15">
        <f>IF($N88="","",$N88-$C$1)</f>
        <v/>
      </c>
      <c r="P88" s="13">
        <f>IF($O88="","",IF($O88&lt;0,"不足","OK"))</f>
        <v/>
      </c>
    </row>
    <row r="89" hidden="1" ht="22" customHeight="1">
      <c r="A89" s="34" t="n"/>
      <c r="B89" s="7">
        <f>IF(COUNT($A89)=0,"",TEXT($A89,"aaa"))</f>
        <v/>
      </c>
      <c r="C89" s="35" t="n"/>
      <c r="D89" s="35" t="n"/>
      <c r="E89" s="35" t="n"/>
      <c r="F89" s="36" t="n"/>
      <c r="G89" s="36" t="n"/>
      <c r="H89" s="37" t="n"/>
      <c r="I89" s="11">
        <f>IF(COUNT($A89,$F89,$G89)&lt;3,"",ROUND(($G89+IF($G89&lt;$F89,1,0)-$F89)*24-$H89/60,2))</f>
        <v/>
      </c>
      <c r="J89" s="11">
        <f>IF($I89="","",IF($E89="休日出勤",0,ROUND(MAX(0,MIN($I89,8)-$C$2),2)))</f>
        <v/>
      </c>
      <c r="K89" s="11">
        <f>IF($I89="","",IF($E89="休日出勤",0,ROUND(MAX(0,$I89-8),2)))</f>
        <v/>
      </c>
      <c r="L89" s="11">
        <f>IF($I89="","",ROUND(MAX(0,MIN($G89+IF($G89&lt;$F89,1,0),29/24)-MAX($F89,22/24))*24+MAX(0,MIN($G89+IF($G89&lt;$F89,1,0),5/24)-$F89)*24,2))</f>
        <v/>
      </c>
      <c r="M89" s="11">
        <f>IF($I89="","",IF($E89="休日出勤",$I89,0))</f>
        <v/>
      </c>
      <c r="N89" s="12">
        <f>IF(COUNT($A89)=0,"",COUNTIF($A$5:$A$204,$A89))</f>
        <v/>
      </c>
      <c r="O89" s="12">
        <f>IF($N89="","",$N89-$C$1)</f>
        <v/>
      </c>
      <c r="P89" s="7">
        <f>IF($O89="","",IF($O89&lt;0,"不足","OK"))</f>
        <v/>
      </c>
    </row>
    <row r="90" hidden="1" ht="22" customHeight="1">
      <c r="A90" s="34" t="n"/>
      <c r="B90" s="13">
        <f>IF(COUNT($A90)=0,"",TEXT($A90,"aaa"))</f>
        <v/>
      </c>
      <c r="C90" s="35" t="n"/>
      <c r="D90" s="35" t="n"/>
      <c r="E90" s="35" t="n"/>
      <c r="F90" s="36" t="n"/>
      <c r="G90" s="36" t="n"/>
      <c r="H90" s="37" t="n"/>
      <c r="I90" s="14">
        <f>IF(COUNT($A90,$F90,$G90)&lt;3,"",ROUND(($G90+IF($G90&lt;$F90,1,0)-$F90)*24-$H90/60,2))</f>
        <v/>
      </c>
      <c r="J90" s="14">
        <f>IF($I90="","",IF($E90="休日出勤",0,ROUND(MAX(0,MIN($I90,8)-$C$2),2)))</f>
        <v/>
      </c>
      <c r="K90" s="14">
        <f>IF($I90="","",IF($E90="休日出勤",0,ROUND(MAX(0,$I90-8),2)))</f>
        <v/>
      </c>
      <c r="L90" s="14">
        <f>IF($I90="","",ROUND(MAX(0,MIN($G90+IF($G90&lt;$F90,1,0),29/24)-MAX($F90,22/24))*24+MAX(0,MIN($G90+IF($G90&lt;$F90,1,0),5/24)-$F90)*24,2))</f>
        <v/>
      </c>
      <c r="M90" s="14">
        <f>IF($I90="","",IF($E90="休日出勤",$I90,0))</f>
        <v/>
      </c>
      <c r="N90" s="15">
        <f>IF(COUNT($A90)=0,"",COUNTIF($A$5:$A$204,$A90))</f>
        <v/>
      </c>
      <c r="O90" s="15">
        <f>IF($N90="","",$N90-$C$1)</f>
        <v/>
      </c>
      <c r="P90" s="13">
        <f>IF($O90="","",IF($O90&lt;0,"不足","OK"))</f>
        <v/>
      </c>
    </row>
    <row r="91" hidden="1" ht="22" customHeight="1">
      <c r="A91" s="34" t="n"/>
      <c r="B91" s="7">
        <f>IF(COUNT($A91)=0,"",TEXT($A91,"aaa"))</f>
        <v/>
      </c>
      <c r="C91" s="35" t="n"/>
      <c r="D91" s="35" t="n"/>
      <c r="E91" s="35" t="n"/>
      <c r="F91" s="36" t="n"/>
      <c r="G91" s="36" t="n"/>
      <c r="H91" s="37" t="n"/>
      <c r="I91" s="11">
        <f>IF(COUNT($A91,$F91,$G91)&lt;3,"",ROUND(($G91+IF($G91&lt;$F91,1,0)-$F91)*24-$H91/60,2))</f>
        <v/>
      </c>
      <c r="J91" s="11">
        <f>IF($I91="","",IF($E91="休日出勤",0,ROUND(MAX(0,MIN($I91,8)-$C$2),2)))</f>
        <v/>
      </c>
      <c r="K91" s="11">
        <f>IF($I91="","",IF($E91="休日出勤",0,ROUND(MAX(0,$I91-8),2)))</f>
        <v/>
      </c>
      <c r="L91" s="11">
        <f>IF($I91="","",ROUND(MAX(0,MIN($G91+IF($G91&lt;$F91,1,0),29/24)-MAX($F91,22/24))*24+MAX(0,MIN($G91+IF($G91&lt;$F91,1,0),5/24)-$F91)*24,2))</f>
        <v/>
      </c>
      <c r="M91" s="11">
        <f>IF($I91="","",IF($E91="休日出勤",$I91,0))</f>
        <v/>
      </c>
      <c r="N91" s="12">
        <f>IF(COUNT($A91)=0,"",COUNTIF($A$5:$A$204,$A91))</f>
        <v/>
      </c>
      <c r="O91" s="12">
        <f>IF($N91="","",$N91-$C$1)</f>
        <v/>
      </c>
      <c r="P91" s="7">
        <f>IF($O91="","",IF($O91&lt;0,"不足","OK"))</f>
        <v/>
      </c>
    </row>
    <row r="92" hidden="1" ht="22" customHeight="1">
      <c r="A92" s="34" t="n"/>
      <c r="B92" s="13">
        <f>IF(COUNT($A92)=0,"",TEXT($A92,"aaa"))</f>
        <v/>
      </c>
      <c r="C92" s="35" t="n"/>
      <c r="D92" s="35" t="n"/>
      <c r="E92" s="35" t="n"/>
      <c r="F92" s="36" t="n"/>
      <c r="G92" s="36" t="n"/>
      <c r="H92" s="37" t="n"/>
      <c r="I92" s="14">
        <f>IF(COUNT($A92,$F92,$G92)&lt;3,"",ROUND(($G92+IF($G92&lt;$F92,1,0)-$F92)*24-$H92/60,2))</f>
        <v/>
      </c>
      <c r="J92" s="14">
        <f>IF($I92="","",IF($E92="休日出勤",0,ROUND(MAX(0,MIN($I92,8)-$C$2),2)))</f>
        <v/>
      </c>
      <c r="K92" s="14">
        <f>IF($I92="","",IF($E92="休日出勤",0,ROUND(MAX(0,$I92-8),2)))</f>
        <v/>
      </c>
      <c r="L92" s="14">
        <f>IF($I92="","",ROUND(MAX(0,MIN($G92+IF($G92&lt;$F92,1,0),29/24)-MAX($F92,22/24))*24+MAX(0,MIN($G92+IF($G92&lt;$F92,1,0),5/24)-$F92)*24,2))</f>
        <v/>
      </c>
      <c r="M92" s="14">
        <f>IF($I92="","",IF($E92="休日出勤",$I92,0))</f>
        <v/>
      </c>
      <c r="N92" s="15">
        <f>IF(COUNT($A92)=0,"",COUNTIF($A$5:$A$204,$A92))</f>
        <v/>
      </c>
      <c r="O92" s="15">
        <f>IF($N92="","",$N92-$C$1)</f>
        <v/>
      </c>
      <c r="P92" s="13">
        <f>IF($O92="","",IF($O92&lt;0,"不足","OK"))</f>
        <v/>
      </c>
    </row>
    <row r="93" hidden="1" ht="22" customHeight="1">
      <c r="A93" s="34" t="n"/>
      <c r="B93" s="7">
        <f>IF(COUNT($A93)=0,"",TEXT($A93,"aaa"))</f>
        <v/>
      </c>
      <c r="C93" s="35" t="n"/>
      <c r="D93" s="35" t="n"/>
      <c r="E93" s="35" t="n"/>
      <c r="F93" s="36" t="n"/>
      <c r="G93" s="36" t="n"/>
      <c r="H93" s="37" t="n"/>
      <c r="I93" s="11">
        <f>IF(COUNT($A93,$F93,$G93)&lt;3,"",ROUND(($G93+IF($G93&lt;$F93,1,0)-$F93)*24-$H93/60,2))</f>
        <v/>
      </c>
      <c r="J93" s="11">
        <f>IF($I93="","",IF($E93="休日出勤",0,ROUND(MAX(0,MIN($I93,8)-$C$2),2)))</f>
        <v/>
      </c>
      <c r="K93" s="11">
        <f>IF($I93="","",IF($E93="休日出勤",0,ROUND(MAX(0,$I93-8),2)))</f>
        <v/>
      </c>
      <c r="L93" s="11">
        <f>IF($I93="","",ROUND(MAX(0,MIN($G93+IF($G93&lt;$F93,1,0),29/24)-MAX($F93,22/24))*24+MAX(0,MIN($G93+IF($G93&lt;$F93,1,0),5/24)-$F93)*24,2))</f>
        <v/>
      </c>
      <c r="M93" s="11">
        <f>IF($I93="","",IF($E93="休日出勤",$I93,0))</f>
        <v/>
      </c>
      <c r="N93" s="12">
        <f>IF(COUNT($A93)=0,"",COUNTIF($A$5:$A$204,$A93))</f>
        <v/>
      </c>
      <c r="O93" s="12">
        <f>IF($N93="","",$N93-$C$1)</f>
        <v/>
      </c>
      <c r="P93" s="7">
        <f>IF($O93="","",IF($O93&lt;0,"不足","OK"))</f>
        <v/>
      </c>
    </row>
    <row r="94" hidden="1" ht="22" customHeight="1">
      <c r="A94" s="34" t="n"/>
      <c r="B94" s="13">
        <f>IF(COUNT($A94)=0,"",TEXT($A94,"aaa"))</f>
        <v/>
      </c>
      <c r="C94" s="35" t="n"/>
      <c r="D94" s="35" t="n"/>
      <c r="E94" s="35" t="n"/>
      <c r="F94" s="36" t="n"/>
      <c r="G94" s="36" t="n"/>
      <c r="H94" s="37" t="n"/>
      <c r="I94" s="14">
        <f>IF(COUNT($A94,$F94,$G94)&lt;3,"",ROUND(($G94+IF($G94&lt;$F94,1,0)-$F94)*24-$H94/60,2))</f>
        <v/>
      </c>
      <c r="J94" s="14">
        <f>IF($I94="","",IF($E94="休日出勤",0,ROUND(MAX(0,MIN($I94,8)-$C$2),2)))</f>
        <v/>
      </c>
      <c r="K94" s="14">
        <f>IF($I94="","",IF($E94="休日出勤",0,ROUND(MAX(0,$I94-8),2)))</f>
        <v/>
      </c>
      <c r="L94" s="14">
        <f>IF($I94="","",ROUND(MAX(0,MIN($G94+IF($G94&lt;$F94,1,0),29/24)-MAX($F94,22/24))*24+MAX(0,MIN($G94+IF($G94&lt;$F94,1,0),5/24)-$F94)*24,2))</f>
        <v/>
      </c>
      <c r="M94" s="14">
        <f>IF($I94="","",IF($E94="休日出勤",$I94,0))</f>
        <v/>
      </c>
      <c r="N94" s="15">
        <f>IF(COUNT($A94)=0,"",COUNTIF($A$5:$A$204,$A94))</f>
        <v/>
      </c>
      <c r="O94" s="15">
        <f>IF($N94="","",$N94-$C$1)</f>
        <v/>
      </c>
      <c r="P94" s="13">
        <f>IF($O94="","",IF($O94&lt;0,"不足","OK"))</f>
        <v/>
      </c>
    </row>
    <row r="95" hidden="1" ht="22" customHeight="1">
      <c r="A95" s="34" t="n"/>
      <c r="B95" s="7">
        <f>IF(COUNT($A95)=0,"",TEXT($A95,"aaa"))</f>
        <v/>
      </c>
      <c r="C95" s="35" t="n"/>
      <c r="D95" s="35" t="n"/>
      <c r="E95" s="35" t="n"/>
      <c r="F95" s="36" t="n"/>
      <c r="G95" s="36" t="n"/>
      <c r="H95" s="37" t="n"/>
      <c r="I95" s="11">
        <f>IF(COUNT($A95,$F95,$G95)&lt;3,"",ROUND(($G95+IF($G95&lt;$F95,1,0)-$F95)*24-$H95/60,2))</f>
        <v/>
      </c>
      <c r="J95" s="11">
        <f>IF($I95="","",IF($E95="休日出勤",0,ROUND(MAX(0,MIN($I95,8)-$C$2),2)))</f>
        <v/>
      </c>
      <c r="K95" s="11">
        <f>IF($I95="","",IF($E95="休日出勤",0,ROUND(MAX(0,$I95-8),2)))</f>
        <v/>
      </c>
      <c r="L95" s="11">
        <f>IF($I95="","",ROUND(MAX(0,MIN($G95+IF($G95&lt;$F95,1,0),29/24)-MAX($F95,22/24))*24+MAX(0,MIN($G95+IF($G95&lt;$F95,1,0),5/24)-$F95)*24,2))</f>
        <v/>
      </c>
      <c r="M95" s="11">
        <f>IF($I95="","",IF($E95="休日出勤",$I95,0))</f>
        <v/>
      </c>
      <c r="N95" s="12">
        <f>IF(COUNT($A95)=0,"",COUNTIF($A$5:$A$204,$A95))</f>
        <v/>
      </c>
      <c r="O95" s="12">
        <f>IF($N95="","",$N95-$C$1)</f>
        <v/>
      </c>
      <c r="P95" s="7">
        <f>IF($O95="","",IF($O95&lt;0,"不足","OK"))</f>
        <v/>
      </c>
    </row>
    <row r="96" hidden="1" ht="22" customHeight="1">
      <c r="A96" s="34" t="n"/>
      <c r="B96" s="13">
        <f>IF(COUNT($A96)=0,"",TEXT($A96,"aaa"))</f>
        <v/>
      </c>
      <c r="C96" s="35" t="n"/>
      <c r="D96" s="35" t="n"/>
      <c r="E96" s="35" t="n"/>
      <c r="F96" s="36" t="n"/>
      <c r="G96" s="36" t="n"/>
      <c r="H96" s="37" t="n"/>
      <c r="I96" s="14">
        <f>IF(COUNT($A96,$F96,$G96)&lt;3,"",ROUND(($G96+IF($G96&lt;$F96,1,0)-$F96)*24-$H96/60,2))</f>
        <v/>
      </c>
      <c r="J96" s="14">
        <f>IF($I96="","",IF($E96="休日出勤",0,ROUND(MAX(0,MIN($I96,8)-$C$2),2)))</f>
        <v/>
      </c>
      <c r="K96" s="14">
        <f>IF($I96="","",IF($E96="休日出勤",0,ROUND(MAX(0,$I96-8),2)))</f>
        <v/>
      </c>
      <c r="L96" s="14">
        <f>IF($I96="","",ROUND(MAX(0,MIN($G96+IF($G96&lt;$F96,1,0),29/24)-MAX($F96,22/24))*24+MAX(0,MIN($G96+IF($G96&lt;$F96,1,0),5/24)-$F96)*24,2))</f>
        <v/>
      </c>
      <c r="M96" s="14">
        <f>IF($I96="","",IF($E96="休日出勤",$I96,0))</f>
        <v/>
      </c>
      <c r="N96" s="15">
        <f>IF(COUNT($A96)=0,"",COUNTIF($A$5:$A$204,$A96))</f>
        <v/>
      </c>
      <c r="O96" s="15">
        <f>IF($N96="","",$N96-$C$1)</f>
        <v/>
      </c>
      <c r="P96" s="13">
        <f>IF($O96="","",IF($O96&lt;0,"不足","OK"))</f>
        <v/>
      </c>
    </row>
    <row r="97" hidden="1" ht="22" customHeight="1">
      <c r="A97" s="34" t="n"/>
      <c r="B97" s="7">
        <f>IF(COUNT($A97)=0,"",TEXT($A97,"aaa"))</f>
        <v/>
      </c>
      <c r="C97" s="35" t="n"/>
      <c r="D97" s="35" t="n"/>
      <c r="E97" s="35" t="n"/>
      <c r="F97" s="36" t="n"/>
      <c r="G97" s="36" t="n"/>
      <c r="H97" s="37" t="n"/>
      <c r="I97" s="11">
        <f>IF(COUNT($A97,$F97,$G97)&lt;3,"",ROUND(($G97+IF($G97&lt;$F97,1,0)-$F97)*24-$H97/60,2))</f>
        <v/>
      </c>
      <c r="J97" s="11">
        <f>IF($I97="","",IF($E97="休日出勤",0,ROUND(MAX(0,MIN($I97,8)-$C$2),2)))</f>
        <v/>
      </c>
      <c r="K97" s="11">
        <f>IF($I97="","",IF($E97="休日出勤",0,ROUND(MAX(0,$I97-8),2)))</f>
        <v/>
      </c>
      <c r="L97" s="11">
        <f>IF($I97="","",ROUND(MAX(0,MIN($G97+IF($G97&lt;$F97,1,0),29/24)-MAX($F97,22/24))*24+MAX(0,MIN($G97+IF($G97&lt;$F97,1,0),5/24)-$F97)*24,2))</f>
        <v/>
      </c>
      <c r="M97" s="11">
        <f>IF($I97="","",IF($E97="休日出勤",$I97,0))</f>
        <v/>
      </c>
      <c r="N97" s="12">
        <f>IF(COUNT($A97)=0,"",COUNTIF($A$5:$A$204,$A97))</f>
        <v/>
      </c>
      <c r="O97" s="12">
        <f>IF($N97="","",$N97-$C$1)</f>
        <v/>
      </c>
      <c r="P97" s="7">
        <f>IF($O97="","",IF($O97&lt;0,"不足","OK"))</f>
        <v/>
      </c>
    </row>
    <row r="98" hidden="1" ht="22" customHeight="1">
      <c r="A98" s="34" t="n"/>
      <c r="B98" s="13">
        <f>IF(COUNT($A98)=0,"",TEXT($A98,"aaa"))</f>
        <v/>
      </c>
      <c r="C98" s="35" t="n"/>
      <c r="D98" s="35" t="n"/>
      <c r="E98" s="35" t="n"/>
      <c r="F98" s="36" t="n"/>
      <c r="G98" s="36" t="n"/>
      <c r="H98" s="37" t="n"/>
      <c r="I98" s="14">
        <f>IF(COUNT($A98,$F98,$G98)&lt;3,"",ROUND(($G98+IF($G98&lt;$F98,1,0)-$F98)*24-$H98/60,2))</f>
        <v/>
      </c>
      <c r="J98" s="14">
        <f>IF($I98="","",IF($E98="休日出勤",0,ROUND(MAX(0,MIN($I98,8)-$C$2),2)))</f>
        <v/>
      </c>
      <c r="K98" s="14">
        <f>IF($I98="","",IF($E98="休日出勤",0,ROUND(MAX(0,$I98-8),2)))</f>
        <v/>
      </c>
      <c r="L98" s="14">
        <f>IF($I98="","",ROUND(MAX(0,MIN($G98+IF($G98&lt;$F98,1,0),29/24)-MAX($F98,22/24))*24+MAX(0,MIN($G98+IF($G98&lt;$F98,1,0),5/24)-$F98)*24,2))</f>
        <v/>
      </c>
      <c r="M98" s="14">
        <f>IF($I98="","",IF($E98="休日出勤",$I98,0))</f>
        <v/>
      </c>
      <c r="N98" s="15">
        <f>IF(COUNT($A98)=0,"",COUNTIF($A$5:$A$204,$A98))</f>
        <v/>
      </c>
      <c r="O98" s="15">
        <f>IF($N98="","",$N98-$C$1)</f>
        <v/>
      </c>
      <c r="P98" s="13">
        <f>IF($O98="","",IF($O98&lt;0,"不足","OK"))</f>
        <v/>
      </c>
    </row>
    <row r="99" hidden="1" ht="22" customHeight="1">
      <c r="A99" s="34" t="n"/>
      <c r="B99" s="7">
        <f>IF(COUNT($A99)=0,"",TEXT($A99,"aaa"))</f>
        <v/>
      </c>
      <c r="C99" s="35" t="n"/>
      <c r="D99" s="35" t="n"/>
      <c r="E99" s="35" t="n"/>
      <c r="F99" s="36" t="n"/>
      <c r="G99" s="36" t="n"/>
      <c r="H99" s="37" t="n"/>
      <c r="I99" s="11">
        <f>IF(COUNT($A99,$F99,$G99)&lt;3,"",ROUND(($G99+IF($G99&lt;$F99,1,0)-$F99)*24-$H99/60,2))</f>
        <v/>
      </c>
      <c r="J99" s="11">
        <f>IF($I99="","",IF($E99="休日出勤",0,ROUND(MAX(0,MIN($I99,8)-$C$2),2)))</f>
        <v/>
      </c>
      <c r="K99" s="11">
        <f>IF($I99="","",IF($E99="休日出勤",0,ROUND(MAX(0,$I99-8),2)))</f>
        <v/>
      </c>
      <c r="L99" s="11">
        <f>IF($I99="","",ROUND(MAX(0,MIN($G99+IF($G99&lt;$F99,1,0),29/24)-MAX($F99,22/24))*24+MAX(0,MIN($G99+IF($G99&lt;$F99,1,0),5/24)-$F99)*24,2))</f>
        <v/>
      </c>
      <c r="M99" s="11">
        <f>IF($I99="","",IF($E99="休日出勤",$I99,0))</f>
        <v/>
      </c>
      <c r="N99" s="12">
        <f>IF(COUNT($A99)=0,"",COUNTIF($A$5:$A$204,$A99))</f>
        <v/>
      </c>
      <c r="O99" s="12">
        <f>IF($N99="","",$N99-$C$1)</f>
        <v/>
      </c>
      <c r="P99" s="7">
        <f>IF($O99="","",IF($O99&lt;0,"不足","OK"))</f>
        <v/>
      </c>
    </row>
    <row r="100" hidden="1" ht="22" customHeight="1">
      <c r="A100" s="34" t="n"/>
      <c r="B100" s="13">
        <f>IF(COUNT($A100)=0,"",TEXT($A100,"aaa"))</f>
        <v/>
      </c>
      <c r="C100" s="35" t="n"/>
      <c r="D100" s="35" t="n"/>
      <c r="E100" s="35" t="n"/>
      <c r="F100" s="36" t="n"/>
      <c r="G100" s="36" t="n"/>
      <c r="H100" s="37" t="n"/>
      <c r="I100" s="14">
        <f>IF(COUNT($A100,$F100,$G100)&lt;3,"",ROUND(($G100+IF($G100&lt;$F100,1,0)-$F100)*24-$H100/60,2))</f>
        <v/>
      </c>
      <c r="J100" s="14">
        <f>IF($I100="","",IF($E100="休日出勤",0,ROUND(MAX(0,MIN($I100,8)-$C$2),2)))</f>
        <v/>
      </c>
      <c r="K100" s="14">
        <f>IF($I100="","",IF($E100="休日出勤",0,ROUND(MAX(0,$I100-8),2)))</f>
        <v/>
      </c>
      <c r="L100" s="14">
        <f>IF($I100="","",ROUND(MAX(0,MIN($G100+IF($G100&lt;$F100,1,0),29/24)-MAX($F100,22/24))*24+MAX(0,MIN($G100+IF($G100&lt;$F100,1,0),5/24)-$F100)*24,2))</f>
        <v/>
      </c>
      <c r="M100" s="14">
        <f>IF($I100="","",IF($E100="休日出勤",$I100,0))</f>
        <v/>
      </c>
      <c r="N100" s="15">
        <f>IF(COUNT($A100)=0,"",COUNTIF($A$5:$A$204,$A100))</f>
        <v/>
      </c>
      <c r="O100" s="15">
        <f>IF($N100="","",$N100-$C$1)</f>
        <v/>
      </c>
      <c r="P100" s="13">
        <f>IF($O100="","",IF($O100&lt;0,"不足","OK"))</f>
        <v/>
      </c>
    </row>
    <row r="101" hidden="1" ht="22" customHeight="1">
      <c r="A101" s="34" t="n"/>
      <c r="B101" s="7">
        <f>IF(COUNT($A101)=0,"",TEXT($A101,"aaa"))</f>
        <v/>
      </c>
      <c r="C101" s="35" t="n"/>
      <c r="D101" s="35" t="n"/>
      <c r="E101" s="35" t="n"/>
      <c r="F101" s="36" t="n"/>
      <c r="G101" s="36" t="n"/>
      <c r="H101" s="37" t="n"/>
      <c r="I101" s="11">
        <f>IF(COUNT($A101,$F101,$G101)&lt;3,"",ROUND(($G101+IF($G101&lt;$F101,1,0)-$F101)*24-$H101/60,2))</f>
        <v/>
      </c>
      <c r="J101" s="11">
        <f>IF($I101="","",IF($E101="休日出勤",0,ROUND(MAX(0,MIN($I101,8)-$C$2),2)))</f>
        <v/>
      </c>
      <c r="K101" s="11">
        <f>IF($I101="","",IF($E101="休日出勤",0,ROUND(MAX(0,$I101-8),2)))</f>
        <v/>
      </c>
      <c r="L101" s="11">
        <f>IF($I101="","",ROUND(MAX(0,MIN($G101+IF($G101&lt;$F101,1,0),29/24)-MAX($F101,22/24))*24+MAX(0,MIN($G101+IF($G101&lt;$F101,1,0),5/24)-$F101)*24,2))</f>
        <v/>
      </c>
      <c r="M101" s="11">
        <f>IF($I101="","",IF($E101="休日出勤",$I101,0))</f>
        <v/>
      </c>
      <c r="N101" s="12">
        <f>IF(COUNT($A101)=0,"",COUNTIF($A$5:$A$204,$A101))</f>
        <v/>
      </c>
      <c r="O101" s="12">
        <f>IF($N101="","",$N101-$C$1)</f>
        <v/>
      </c>
      <c r="P101" s="7">
        <f>IF($O101="","",IF($O101&lt;0,"不足","OK"))</f>
        <v/>
      </c>
    </row>
    <row r="102" hidden="1" ht="22" customHeight="1">
      <c r="A102" s="34" t="n"/>
      <c r="B102" s="13">
        <f>IF(COUNT($A102)=0,"",TEXT($A102,"aaa"))</f>
        <v/>
      </c>
      <c r="C102" s="35" t="n"/>
      <c r="D102" s="35" t="n"/>
      <c r="E102" s="35" t="n"/>
      <c r="F102" s="36" t="n"/>
      <c r="G102" s="36" t="n"/>
      <c r="H102" s="37" t="n"/>
      <c r="I102" s="14">
        <f>IF(COUNT($A102,$F102,$G102)&lt;3,"",ROUND(($G102+IF($G102&lt;$F102,1,0)-$F102)*24-$H102/60,2))</f>
        <v/>
      </c>
      <c r="J102" s="14">
        <f>IF($I102="","",IF($E102="休日出勤",0,ROUND(MAX(0,MIN($I102,8)-$C$2),2)))</f>
        <v/>
      </c>
      <c r="K102" s="14">
        <f>IF($I102="","",IF($E102="休日出勤",0,ROUND(MAX(0,$I102-8),2)))</f>
        <v/>
      </c>
      <c r="L102" s="14">
        <f>IF($I102="","",ROUND(MAX(0,MIN($G102+IF($G102&lt;$F102,1,0),29/24)-MAX($F102,22/24))*24+MAX(0,MIN($G102+IF($G102&lt;$F102,1,0),5/24)-$F102)*24,2))</f>
        <v/>
      </c>
      <c r="M102" s="14">
        <f>IF($I102="","",IF($E102="休日出勤",$I102,0))</f>
        <v/>
      </c>
      <c r="N102" s="15">
        <f>IF(COUNT($A102)=0,"",COUNTIF($A$5:$A$204,$A102))</f>
        <v/>
      </c>
      <c r="O102" s="15">
        <f>IF($N102="","",$N102-$C$1)</f>
        <v/>
      </c>
      <c r="P102" s="13">
        <f>IF($O102="","",IF($O102&lt;0,"不足","OK"))</f>
        <v/>
      </c>
    </row>
    <row r="103" hidden="1" ht="22" customHeight="1">
      <c r="A103" s="34" t="n"/>
      <c r="B103" s="7">
        <f>IF(COUNT($A103)=0,"",TEXT($A103,"aaa"))</f>
        <v/>
      </c>
      <c r="C103" s="35" t="n"/>
      <c r="D103" s="35" t="n"/>
      <c r="E103" s="35" t="n"/>
      <c r="F103" s="36" t="n"/>
      <c r="G103" s="36" t="n"/>
      <c r="H103" s="37" t="n"/>
      <c r="I103" s="11">
        <f>IF(COUNT($A103,$F103,$G103)&lt;3,"",ROUND(($G103+IF($G103&lt;$F103,1,0)-$F103)*24-$H103/60,2))</f>
        <v/>
      </c>
      <c r="J103" s="11">
        <f>IF($I103="","",IF($E103="休日出勤",0,ROUND(MAX(0,MIN($I103,8)-$C$2),2)))</f>
        <v/>
      </c>
      <c r="K103" s="11">
        <f>IF($I103="","",IF($E103="休日出勤",0,ROUND(MAX(0,$I103-8),2)))</f>
        <v/>
      </c>
      <c r="L103" s="11">
        <f>IF($I103="","",ROUND(MAX(0,MIN($G103+IF($G103&lt;$F103,1,0),29/24)-MAX($F103,22/24))*24+MAX(0,MIN($G103+IF($G103&lt;$F103,1,0),5/24)-$F103)*24,2))</f>
        <v/>
      </c>
      <c r="M103" s="11">
        <f>IF($I103="","",IF($E103="休日出勤",$I103,0))</f>
        <v/>
      </c>
      <c r="N103" s="12">
        <f>IF(COUNT($A103)=0,"",COUNTIF($A$5:$A$204,$A103))</f>
        <v/>
      </c>
      <c r="O103" s="12">
        <f>IF($N103="","",$N103-$C$1)</f>
        <v/>
      </c>
      <c r="P103" s="7">
        <f>IF($O103="","",IF($O103&lt;0,"不足","OK"))</f>
        <v/>
      </c>
    </row>
    <row r="104" hidden="1" ht="22" customHeight="1">
      <c r="A104" s="34" t="n"/>
      <c r="B104" s="13">
        <f>IF(COUNT($A104)=0,"",TEXT($A104,"aaa"))</f>
        <v/>
      </c>
      <c r="C104" s="35" t="n"/>
      <c r="D104" s="35" t="n"/>
      <c r="E104" s="35" t="n"/>
      <c r="F104" s="36" t="n"/>
      <c r="G104" s="36" t="n"/>
      <c r="H104" s="37" t="n"/>
      <c r="I104" s="14">
        <f>IF(COUNT($A104,$F104,$G104)&lt;3,"",ROUND(($G104+IF($G104&lt;$F104,1,0)-$F104)*24-$H104/60,2))</f>
        <v/>
      </c>
      <c r="J104" s="14">
        <f>IF($I104="","",IF($E104="休日出勤",0,ROUND(MAX(0,MIN($I104,8)-$C$2),2)))</f>
        <v/>
      </c>
      <c r="K104" s="14">
        <f>IF($I104="","",IF($E104="休日出勤",0,ROUND(MAX(0,$I104-8),2)))</f>
        <v/>
      </c>
      <c r="L104" s="14">
        <f>IF($I104="","",ROUND(MAX(0,MIN($G104+IF($G104&lt;$F104,1,0),29/24)-MAX($F104,22/24))*24+MAX(0,MIN($G104+IF($G104&lt;$F104,1,0),5/24)-$F104)*24,2))</f>
        <v/>
      </c>
      <c r="M104" s="14">
        <f>IF($I104="","",IF($E104="休日出勤",$I104,0))</f>
        <v/>
      </c>
      <c r="N104" s="15">
        <f>IF(COUNT($A104)=0,"",COUNTIF($A$5:$A$204,$A104))</f>
        <v/>
      </c>
      <c r="O104" s="15">
        <f>IF($N104="","",$N104-$C$1)</f>
        <v/>
      </c>
      <c r="P104" s="13">
        <f>IF($O104="","",IF($O104&lt;0,"不足","OK"))</f>
        <v/>
      </c>
    </row>
    <row r="105" hidden="1" ht="22" customHeight="1">
      <c r="A105" s="34" t="n"/>
      <c r="B105" s="7">
        <f>IF(COUNT($A105)=0,"",TEXT($A105,"aaa"))</f>
        <v/>
      </c>
      <c r="C105" s="35" t="n"/>
      <c r="D105" s="35" t="n"/>
      <c r="E105" s="35" t="n"/>
      <c r="F105" s="36" t="n"/>
      <c r="G105" s="36" t="n"/>
      <c r="H105" s="37" t="n"/>
      <c r="I105" s="11">
        <f>IF(COUNT($A105,$F105,$G105)&lt;3,"",ROUND(($G105+IF($G105&lt;$F105,1,0)-$F105)*24-$H105/60,2))</f>
        <v/>
      </c>
      <c r="J105" s="11">
        <f>IF($I105="","",IF($E105="休日出勤",0,ROUND(MAX(0,MIN($I105,8)-$C$2),2)))</f>
        <v/>
      </c>
      <c r="K105" s="11">
        <f>IF($I105="","",IF($E105="休日出勤",0,ROUND(MAX(0,$I105-8),2)))</f>
        <v/>
      </c>
      <c r="L105" s="11">
        <f>IF($I105="","",ROUND(MAX(0,MIN($G105+IF($G105&lt;$F105,1,0),29/24)-MAX($F105,22/24))*24+MAX(0,MIN($G105+IF($G105&lt;$F105,1,0),5/24)-$F105)*24,2))</f>
        <v/>
      </c>
      <c r="M105" s="11">
        <f>IF($I105="","",IF($E105="休日出勤",$I105,0))</f>
        <v/>
      </c>
      <c r="N105" s="12">
        <f>IF(COUNT($A105)=0,"",COUNTIF($A$5:$A$204,$A105))</f>
        <v/>
      </c>
      <c r="O105" s="12">
        <f>IF($N105="","",$N105-$C$1)</f>
        <v/>
      </c>
      <c r="P105" s="7">
        <f>IF($O105="","",IF($O105&lt;0,"不足","OK"))</f>
        <v/>
      </c>
    </row>
    <row r="106" hidden="1" ht="22" customHeight="1">
      <c r="A106" s="34" t="n"/>
      <c r="B106" s="13">
        <f>IF(COUNT($A106)=0,"",TEXT($A106,"aaa"))</f>
        <v/>
      </c>
      <c r="C106" s="35" t="n"/>
      <c r="D106" s="35" t="n"/>
      <c r="E106" s="35" t="n"/>
      <c r="F106" s="36" t="n"/>
      <c r="G106" s="36" t="n"/>
      <c r="H106" s="37" t="n"/>
      <c r="I106" s="14">
        <f>IF(COUNT($A106,$F106,$G106)&lt;3,"",ROUND(($G106+IF($G106&lt;$F106,1,0)-$F106)*24-$H106/60,2))</f>
        <v/>
      </c>
      <c r="J106" s="14">
        <f>IF($I106="","",IF($E106="休日出勤",0,ROUND(MAX(0,MIN($I106,8)-$C$2),2)))</f>
        <v/>
      </c>
      <c r="K106" s="14">
        <f>IF($I106="","",IF($E106="休日出勤",0,ROUND(MAX(0,$I106-8),2)))</f>
        <v/>
      </c>
      <c r="L106" s="14">
        <f>IF($I106="","",ROUND(MAX(0,MIN($G106+IF($G106&lt;$F106,1,0),29/24)-MAX($F106,22/24))*24+MAX(0,MIN($G106+IF($G106&lt;$F106,1,0),5/24)-$F106)*24,2))</f>
        <v/>
      </c>
      <c r="M106" s="14">
        <f>IF($I106="","",IF($E106="休日出勤",$I106,0))</f>
        <v/>
      </c>
      <c r="N106" s="15">
        <f>IF(COUNT($A106)=0,"",COUNTIF($A$5:$A$204,$A106))</f>
        <v/>
      </c>
      <c r="O106" s="15">
        <f>IF($N106="","",$N106-$C$1)</f>
        <v/>
      </c>
      <c r="P106" s="13">
        <f>IF($O106="","",IF($O106&lt;0,"不足","OK"))</f>
        <v/>
      </c>
    </row>
    <row r="107" hidden="1" ht="22" customHeight="1">
      <c r="A107" s="34" t="n"/>
      <c r="B107" s="7">
        <f>IF(COUNT($A107)=0,"",TEXT($A107,"aaa"))</f>
        <v/>
      </c>
      <c r="C107" s="35" t="n"/>
      <c r="D107" s="35" t="n"/>
      <c r="E107" s="35" t="n"/>
      <c r="F107" s="36" t="n"/>
      <c r="G107" s="36" t="n"/>
      <c r="H107" s="37" t="n"/>
      <c r="I107" s="11">
        <f>IF(COUNT($A107,$F107,$G107)&lt;3,"",ROUND(($G107+IF($G107&lt;$F107,1,0)-$F107)*24-$H107/60,2))</f>
        <v/>
      </c>
      <c r="J107" s="11">
        <f>IF($I107="","",IF($E107="休日出勤",0,ROUND(MAX(0,MIN($I107,8)-$C$2),2)))</f>
        <v/>
      </c>
      <c r="K107" s="11">
        <f>IF($I107="","",IF($E107="休日出勤",0,ROUND(MAX(0,$I107-8),2)))</f>
        <v/>
      </c>
      <c r="L107" s="11">
        <f>IF($I107="","",ROUND(MAX(0,MIN($G107+IF($G107&lt;$F107,1,0),29/24)-MAX($F107,22/24))*24+MAX(0,MIN($G107+IF($G107&lt;$F107,1,0),5/24)-$F107)*24,2))</f>
        <v/>
      </c>
      <c r="M107" s="11">
        <f>IF($I107="","",IF($E107="休日出勤",$I107,0))</f>
        <v/>
      </c>
      <c r="N107" s="12">
        <f>IF(COUNT($A107)=0,"",COUNTIF($A$5:$A$204,$A107))</f>
        <v/>
      </c>
      <c r="O107" s="12">
        <f>IF($N107="","",$N107-$C$1)</f>
        <v/>
      </c>
      <c r="P107" s="7">
        <f>IF($O107="","",IF($O107&lt;0,"不足","OK"))</f>
        <v/>
      </c>
    </row>
    <row r="108" hidden="1" ht="22" customHeight="1">
      <c r="A108" s="34" t="n"/>
      <c r="B108" s="13">
        <f>IF(COUNT($A108)=0,"",TEXT($A108,"aaa"))</f>
        <v/>
      </c>
      <c r="C108" s="35" t="n"/>
      <c r="D108" s="35" t="n"/>
      <c r="E108" s="35" t="n"/>
      <c r="F108" s="36" t="n"/>
      <c r="G108" s="36" t="n"/>
      <c r="H108" s="37" t="n"/>
      <c r="I108" s="14">
        <f>IF(COUNT($A108,$F108,$G108)&lt;3,"",ROUND(($G108+IF($G108&lt;$F108,1,0)-$F108)*24-$H108/60,2))</f>
        <v/>
      </c>
      <c r="J108" s="14">
        <f>IF($I108="","",IF($E108="休日出勤",0,ROUND(MAX(0,MIN($I108,8)-$C$2),2)))</f>
        <v/>
      </c>
      <c r="K108" s="14">
        <f>IF($I108="","",IF($E108="休日出勤",0,ROUND(MAX(0,$I108-8),2)))</f>
        <v/>
      </c>
      <c r="L108" s="14">
        <f>IF($I108="","",ROUND(MAX(0,MIN($G108+IF($G108&lt;$F108,1,0),29/24)-MAX($F108,22/24))*24+MAX(0,MIN($G108+IF($G108&lt;$F108,1,0),5/24)-$F108)*24,2))</f>
        <v/>
      </c>
      <c r="M108" s="14">
        <f>IF($I108="","",IF($E108="休日出勤",$I108,0))</f>
        <v/>
      </c>
      <c r="N108" s="15">
        <f>IF(COUNT($A108)=0,"",COUNTIF($A$5:$A$204,$A108))</f>
        <v/>
      </c>
      <c r="O108" s="15">
        <f>IF($N108="","",$N108-$C$1)</f>
        <v/>
      </c>
      <c r="P108" s="13">
        <f>IF($O108="","",IF($O108&lt;0,"不足","OK"))</f>
        <v/>
      </c>
    </row>
    <row r="109" hidden="1" ht="22" customHeight="1">
      <c r="A109" s="34" t="n"/>
      <c r="B109" s="7">
        <f>IF(COUNT($A109)=0,"",TEXT($A109,"aaa"))</f>
        <v/>
      </c>
      <c r="C109" s="35" t="n"/>
      <c r="D109" s="35" t="n"/>
      <c r="E109" s="35" t="n"/>
      <c r="F109" s="36" t="n"/>
      <c r="G109" s="36" t="n"/>
      <c r="H109" s="37" t="n"/>
      <c r="I109" s="11">
        <f>IF(COUNT($A109,$F109,$G109)&lt;3,"",ROUND(($G109+IF($G109&lt;$F109,1,0)-$F109)*24-$H109/60,2))</f>
        <v/>
      </c>
      <c r="J109" s="11">
        <f>IF($I109="","",IF($E109="休日出勤",0,ROUND(MAX(0,MIN($I109,8)-$C$2),2)))</f>
        <v/>
      </c>
      <c r="K109" s="11">
        <f>IF($I109="","",IF($E109="休日出勤",0,ROUND(MAX(0,$I109-8),2)))</f>
        <v/>
      </c>
      <c r="L109" s="11">
        <f>IF($I109="","",ROUND(MAX(0,MIN($G109+IF($G109&lt;$F109,1,0),29/24)-MAX($F109,22/24))*24+MAX(0,MIN($G109+IF($G109&lt;$F109,1,0),5/24)-$F109)*24,2))</f>
        <v/>
      </c>
      <c r="M109" s="11">
        <f>IF($I109="","",IF($E109="休日出勤",$I109,0))</f>
        <v/>
      </c>
      <c r="N109" s="12">
        <f>IF(COUNT($A109)=0,"",COUNTIF($A$5:$A$204,$A109))</f>
        <v/>
      </c>
      <c r="O109" s="12">
        <f>IF($N109="","",$N109-$C$1)</f>
        <v/>
      </c>
      <c r="P109" s="7">
        <f>IF($O109="","",IF($O109&lt;0,"不足","OK"))</f>
        <v/>
      </c>
    </row>
    <row r="110" hidden="1" ht="22" customHeight="1">
      <c r="A110" s="34" t="n"/>
      <c r="B110" s="13">
        <f>IF(COUNT($A110)=0,"",TEXT($A110,"aaa"))</f>
        <v/>
      </c>
      <c r="C110" s="35" t="n"/>
      <c r="D110" s="35" t="n"/>
      <c r="E110" s="35" t="n"/>
      <c r="F110" s="36" t="n"/>
      <c r="G110" s="36" t="n"/>
      <c r="H110" s="37" t="n"/>
      <c r="I110" s="14">
        <f>IF(COUNT($A110,$F110,$G110)&lt;3,"",ROUND(($G110+IF($G110&lt;$F110,1,0)-$F110)*24-$H110/60,2))</f>
        <v/>
      </c>
      <c r="J110" s="14">
        <f>IF($I110="","",IF($E110="休日出勤",0,ROUND(MAX(0,MIN($I110,8)-$C$2),2)))</f>
        <v/>
      </c>
      <c r="K110" s="14">
        <f>IF($I110="","",IF($E110="休日出勤",0,ROUND(MAX(0,$I110-8),2)))</f>
        <v/>
      </c>
      <c r="L110" s="14">
        <f>IF($I110="","",ROUND(MAX(0,MIN($G110+IF($G110&lt;$F110,1,0),29/24)-MAX($F110,22/24))*24+MAX(0,MIN($G110+IF($G110&lt;$F110,1,0),5/24)-$F110)*24,2))</f>
        <v/>
      </c>
      <c r="M110" s="14">
        <f>IF($I110="","",IF($E110="休日出勤",$I110,0))</f>
        <v/>
      </c>
      <c r="N110" s="15">
        <f>IF(COUNT($A110)=0,"",COUNTIF($A$5:$A$204,$A110))</f>
        <v/>
      </c>
      <c r="O110" s="15">
        <f>IF($N110="","",$N110-$C$1)</f>
        <v/>
      </c>
      <c r="P110" s="13">
        <f>IF($O110="","",IF($O110&lt;0,"不足","OK"))</f>
        <v/>
      </c>
    </row>
    <row r="111" hidden="1" ht="22" customHeight="1">
      <c r="A111" s="34" t="n"/>
      <c r="B111" s="7">
        <f>IF(COUNT($A111)=0,"",TEXT($A111,"aaa"))</f>
        <v/>
      </c>
      <c r="C111" s="35" t="n"/>
      <c r="D111" s="35" t="n"/>
      <c r="E111" s="35" t="n"/>
      <c r="F111" s="36" t="n"/>
      <c r="G111" s="36" t="n"/>
      <c r="H111" s="37" t="n"/>
      <c r="I111" s="11">
        <f>IF(COUNT($A111,$F111,$G111)&lt;3,"",ROUND(($G111+IF($G111&lt;$F111,1,0)-$F111)*24-$H111/60,2))</f>
        <v/>
      </c>
      <c r="J111" s="11">
        <f>IF($I111="","",IF($E111="休日出勤",0,ROUND(MAX(0,MIN($I111,8)-$C$2),2)))</f>
        <v/>
      </c>
      <c r="K111" s="11">
        <f>IF($I111="","",IF($E111="休日出勤",0,ROUND(MAX(0,$I111-8),2)))</f>
        <v/>
      </c>
      <c r="L111" s="11">
        <f>IF($I111="","",ROUND(MAX(0,MIN($G111+IF($G111&lt;$F111,1,0),29/24)-MAX($F111,22/24))*24+MAX(0,MIN($G111+IF($G111&lt;$F111,1,0),5/24)-$F111)*24,2))</f>
        <v/>
      </c>
      <c r="M111" s="11">
        <f>IF($I111="","",IF($E111="休日出勤",$I111,0))</f>
        <v/>
      </c>
      <c r="N111" s="12">
        <f>IF(COUNT($A111)=0,"",COUNTIF($A$5:$A$204,$A111))</f>
        <v/>
      </c>
      <c r="O111" s="12">
        <f>IF($N111="","",$N111-$C$1)</f>
        <v/>
      </c>
      <c r="P111" s="7">
        <f>IF($O111="","",IF($O111&lt;0,"不足","OK"))</f>
        <v/>
      </c>
    </row>
    <row r="112" hidden="1" ht="22" customHeight="1">
      <c r="A112" s="34" t="n"/>
      <c r="B112" s="13">
        <f>IF(COUNT($A112)=0,"",TEXT($A112,"aaa"))</f>
        <v/>
      </c>
      <c r="C112" s="35" t="n"/>
      <c r="D112" s="35" t="n"/>
      <c r="E112" s="35" t="n"/>
      <c r="F112" s="36" t="n"/>
      <c r="G112" s="36" t="n"/>
      <c r="H112" s="37" t="n"/>
      <c r="I112" s="14">
        <f>IF(COUNT($A112,$F112,$G112)&lt;3,"",ROUND(($G112+IF($G112&lt;$F112,1,0)-$F112)*24-$H112/60,2))</f>
        <v/>
      </c>
      <c r="J112" s="14">
        <f>IF($I112="","",IF($E112="休日出勤",0,ROUND(MAX(0,MIN($I112,8)-$C$2),2)))</f>
        <v/>
      </c>
      <c r="K112" s="14">
        <f>IF($I112="","",IF($E112="休日出勤",0,ROUND(MAX(0,$I112-8),2)))</f>
        <v/>
      </c>
      <c r="L112" s="14">
        <f>IF($I112="","",ROUND(MAX(0,MIN($G112+IF($G112&lt;$F112,1,0),29/24)-MAX($F112,22/24))*24+MAX(0,MIN($G112+IF($G112&lt;$F112,1,0),5/24)-$F112)*24,2))</f>
        <v/>
      </c>
      <c r="M112" s="14">
        <f>IF($I112="","",IF($E112="休日出勤",$I112,0))</f>
        <v/>
      </c>
      <c r="N112" s="15">
        <f>IF(COUNT($A112)=0,"",COUNTIF($A$5:$A$204,$A112))</f>
        <v/>
      </c>
      <c r="O112" s="15">
        <f>IF($N112="","",$N112-$C$1)</f>
        <v/>
      </c>
      <c r="P112" s="13">
        <f>IF($O112="","",IF($O112&lt;0,"不足","OK"))</f>
        <v/>
      </c>
    </row>
    <row r="113" hidden="1" ht="22" customHeight="1">
      <c r="A113" s="34" t="n"/>
      <c r="B113" s="7">
        <f>IF(COUNT($A113)=0,"",TEXT($A113,"aaa"))</f>
        <v/>
      </c>
      <c r="C113" s="35" t="n"/>
      <c r="D113" s="35" t="n"/>
      <c r="E113" s="35" t="n"/>
      <c r="F113" s="36" t="n"/>
      <c r="G113" s="36" t="n"/>
      <c r="H113" s="37" t="n"/>
      <c r="I113" s="11">
        <f>IF(COUNT($A113,$F113,$G113)&lt;3,"",ROUND(($G113+IF($G113&lt;$F113,1,0)-$F113)*24-$H113/60,2))</f>
        <v/>
      </c>
      <c r="J113" s="11">
        <f>IF($I113="","",IF($E113="休日出勤",0,ROUND(MAX(0,MIN($I113,8)-$C$2),2)))</f>
        <v/>
      </c>
      <c r="K113" s="11">
        <f>IF($I113="","",IF($E113="休日出勤",0,ROUND(MAX(0,$I113-8),2)))</f>
        <v/>
      </c>
      <c r="L113" s="11">
        <f>IF($I113="","",ROUND(MAX(0,MIN($G113+IF($G113&lt;$F113,1,0),29/24)-MAX($F113,22/24))*24+MAX(0,MIN($G113+IF($G113&lt;$F113,1,0),5/24)-$F113)*24,2))</f>
        <v/>
      </c>
      <c r="M113" s="11">
        <f>IF($I113="","",IF($E113="休日出勤",$I113,0))</f>
        <v/>
      </c>
      <c r="N113" s="12">
        <f>IF(COUNT($A113)=0,"",COUNTIF($A$5:$A$204,$A113))</f>
        <v/>
      </c>
      <c r="O113" s="12">
        <f>IF($N113="","",$N113-$C$1)</f>
        <v/>
      </c>
      <c r="P113" s="7">
        <f>IF($O113="","",IF($O113&lt;0,"不足","OK"))</f>
        <v/>
      </c>
    </row>
    <row r="114" hidden="1" ht="22" customHeight="1">
      <c r="A114" s="34" t="n"/>
      <c r="B114" s="13">
        <f>IF(COUNT($A114)=0,"",TEXT($A114,"aaa"))</f>
        <v/>
      </c>
      <c r="C114" s="35" t="n"/>
      <c r="D114" s="35" t="n"/>
      <c r="E114" s="35" t="n"/>
      <c r="F114" s="36" t="n"/>
      <c r="G114" s="36" t="n"/>
      <c r="H114" s="37" t="n"/>
      <c r="I114" s="14">
        <f>IF(COUNT($A114,$F114,$G114)&lt;3,"",ROUND(($G114+IF($G114&lt;$F114,1,0)-$F114)*24-$H114/60,2))</f>
        <v/>
      </c>
      <c r="J114" s="14">
        <f>IF($I114="","",IF($E114="休日出勤",0,ROUND(MAX(0,MIN($I114,8)-$C$2),2)))</f>
        <v/>
      </c>
      <c r="K114" s="14">
        <f>IF($I114="","",IF($E114="休日出勤",0,ROUND(MAX(0,$I114-8),2)))</f>
        <v/>
      </c>
      <c r="L114" s="14">
        <f>IF($I114="","",ROUND(MAX(0,MIN($G114+IF($G114&lt;$F114,1,0),29/24)-MAX($F114,22/24))*24+MAX(0,MIN($G114+IF($G114&lt;$F114,1,0),5/24)-$F114)*24,2))</f>
        <v/>
      </c>
      <c r="M114" s="14">
        <f>IF($I114="","",IF($E114="休日出勤",$I114,0))</f>
        <v/>
      </c>
      <c r="N114" s="15">
        <f>IF(COUNT($A114)=0,"",COUNTIF($A$5:$A$204,$A114))</f>
        <v/>
      </c>
      <c r="O114" s="15">
        <f>IF($N114="","",$N114-$C$1)</f>
        <v/>
      </c>
      <c r="P114" s="13">
        <f>IF($O114="","",IF($O114&lt;0,"不足","OK"))</f>
        <v/>
      </c>
    </row>
    <row r="115" hidden="1" ht="22" customHeight="1">
      <c r="A115" s="34" t="n"/>
      <c r="B115" s="7">
        <f>IF(COUNT($A115)=0,"",TEXT($A115,"aaa"))</f>
        <v/>
      </c>
      <c r="C115" s="35" t="n"/>
      <c r="D115" s="35" t="n"/>
      <c r="E115" s="35" t="n"/>
      <c r="F115" s="36" t="n"/>
      <c r="G115" s="36" t="n"/>
      <c r="H115" s="37" t="n"/>
      <c r="I115" s="11">
        <f>IF(COUNT($A115,$F115,$G115)&lt;3,"",ROUND(($G115+IF($G115&lt;$F115,1,0)-$F115)*24-$H115/60,2))</f>
        <v/>
      </c>
      <c r="J115" s="11">
        <f>IF($I115="","",IF($E115="休日出勤",0,ROUND(MAX(0,MIN($I115,8)-$C$2),2)))</f>
        <v/>
      </c>
      <c r="K115" s="11">
        <f>IF($I115="","",IF($E115="休日出勤",0,ROUND(MAX(0,$I115-8),2)))</f>
        <v/>
      </c>
      <c r="L115" s="11">
        <f>IF($I115="","",ROUND(MAX(0,MIN($G115+IF($G115&lt;$F115,1,0),29/24)-MAX($F115,22/24))*24+MAX(0,MIN($G115+IF($G115&lt;$F115,1,0),5/24)-$F115)*24,2))</f>
        <v/>
      </c>
      <c r="M115" s="11">
        <f>IF($I115="","",IF($E115="休日出勤",$I115,0))</f>
        <v/>
      </c>
      <c r="N115" s="12">
        <f>IF(COUNT($A115)=0,"",COUNTIF($A$5:$A$204,$A115))</f>
        <v/>
      </c>
      <c r="O115" s="12">
        <f>IF($N115="","",$N115-$C$1)</f>
        <v/>
      </c>
      <c r="P115" s="7">
        <f>IF($O115="","",IF($O115&lt;0,"不足","OK"))</f>
        <v/>
      </c>
    </row>
    <row r="116" hidden="1" ht="22" customHeight="1">
      <c r="A116" s="34" t="n"/>
      <c r="B116" s="13">
        <f>IF(COUNT($A116)=0,"",TEXT($A116,"aaa"))</f>
        <v/>
      </c>
      <c r="C116" s="35" t="n"/>
      <c r="D116" s="35" t="n"/>
      <c r="E116" s="35" t="n"/>
      <c r="F116" s="36" t="n"/>
      <c r="G116" s="36" t="n"/>
      <c r="H116" s="37" t="n"/>
      <c r="I116" s="14">
        <f>IF(COUNT($A116,$F116,$G116)&lt;3,"",ROUND(($G116+IF($G116&lt;$F116,1,0)-$F116)*24-$H116/60,2))</f>
        <v/>
      </c>
      <c r="J116" s="14">
        <f>IF($I116="","",IF($E116="休日出勤",0,ROUND(MAX(0,MIN($I116,8)-$C$2),2)))</f>
        <v/>
      </c>
      <c r="K116" s="14">
        <f>IF($I116="","",IF($E116="休日出勤",0,ROUND(MAX(0,$I116-8),2)))</f>
        <v/>
      </c>
      <c r="L116" s="14">
        <f>IF($I116="","",ROUND(MAX(0,MIN($G116+IF($G116&lt;$F116,1,0),29/24)-MAX($F116,22/24))*24+MAX(0,MIN($G116+IF($G116&lt;$F116,1,0),5/24)-$F116)*24,2))</f>
        <v/>
      </c>
      <c r="M116" s="14">
        <f>IF($I116="","",IF($E116="休日出勤",$I116,0))</f>
        <v/>
      </c>
      <c r="N116" s="15">
        <f>IF(COUNT($A116)=0,"",COUNTIF($A$5:$A$204,$A116))</f>
        <v/>
      </c>
      <c r="O116" s="15">
        <f>IF($N116="","",$N116-$C$1)</f>
        <v/>
      </c>
      <c r="P116" s="13">
        <f>IF($O116="","",IF($O116&lt;0,"不足","OK"))</f>
        <v/>
      </c>
    </row>
    <row r="117" hidden="1" ht="22" customHeight="1">
      <c r="A117" s="34" t="n"/>
      <c r="B117" s="7">
        <f>IF(COUNT($A117)=0,"",TEXT($A117,"aaa"))</f>
        <v/>
      </c>
      <c r="C117" s="35" t="n"/>
      <c r="D117" s="35" t="n"/>
      <c r="E117" s="35" t="n"/>
      <c r="F117" s="36" t="n"/>
      <c r="G117" s="36" t="n"/>
      <c r="H117" s="37" t="n"/>
      <c r="I117" s="11">
        <f>IF(COUNT($A117,$F117,$G117)&lt;3,"",ROUND(($G117+IF($G117&lt;$F117,1,0)-$F117)*24-$H117/60,2))</f>
        <v/>
      </c>
      <c r="J117" s="11">
        <f>IF($I117="","",IF($E117="休日出勤",0,ROUND(MAX(0,MIN($I117,8)-$C$2),2)))</f>
        <v/>
      </c>
      <c r="K117" s="11">
        <f>IF($I117="","",IF($E117="休日出勤",0,ROUND(MAX(0,$I117-8),2)))</f>
        <v/>
      </c>
      <c r="L117" s="11">
        <f>IF($I117="","",ROUND(MAX(0,MIN($G117+IF($G117&lt;$F117,1,0),29/24)-MAX($F117,22/24))*24+MAX(0,MIN($G117+IF($G117&lt;$F117,1,0),5/24)-$F117)*24,2))</f>
        <v/>
      </c>
      <c r="M117" s="11">
        <f>IF($I117="","",IF($E117="休日出勤",$I117,0))</f>
        <v/>
      </c>
      <c r="N117" s="12">
        <f>IF(COUNT($A117)=0,"",COUNTIF($A$5:$A$204,$A117))</f>
        <v/>
      </c>
      <c r="O117" s="12">
        <f>IF($N117="","",$N117-$C$1)</f>
        <v/>
      </c>
      <c r="P117" s="7">
        <f>IF($O117="","",IF($O117&lt;0,"不足","OK"))</f>
        <v/>
      </c>
    </row>
    <row r="118" hidden="1" ht="22" customHeight="1">
      <c r="A118" s="34" t="n"/>
      <c r="B118" s="13">
        <f>IF(COUNT($A118)=0,"",TEXT($A118,"aaa"))</f>
        <v/>
      </c>
      <c r="C118" s="35" t="n"/>
      <c r="D118" s="35" t="n"/>
      <c r="E118" s="35" t="n"/>
      <c r="F118" s="36" t="n"/>
      <c r="G118" s="36" t="n"/>
      <c r="H118" s="37" t="n"/>
      <c r="I118" s="14">
        <f>IF(COUNT($A118,$F118,$G118)&lt;3,"",ROUND(($G118+IF($G118&lt;$F118,1,0)-$F118)*24-$H118/60,2))</f>
        <v/>
      </c>
      <c r="J118" s="14">
        <f>IF($I118="","",IF($E118="休日出勤",0,ROUND(MAX(0,MIN($I118,8)-$C$2),2)))</f>
        <v/>
      </c>
      <c r="K118" s="14">
        <f>IF($I118="","",IF($E118="休日出勤",0,ROUND(MAX(0,$I118-8),2)))</f>
        <v/>
      </c>
      <c r="L118" s="14">
        <f>IF($I118="","",ROUND(MAX(0,MIN($G118+IF($G118&lt;$F118,1,0),29/24)-MAX($F118,22/24))*24+MAX(0,MIN($G118+IF($G118&lt;$F118,1,0),5/24)-$F118)*24,2))</f>
        <v/>
      </c>
      <c r="M118" s="14">
        <f>IF($I118="","",IF($E118="休日出勤",$I118,0))</f>
        <v/>
      </c>
      <c r="N118" s="15">
        <f>IF(COUNT($A118)=0,"",COUNTIF($A$5:$A$204,$A118))</f>
        <v/>
      </c>
      <c r="O118" s="15">
        <f>IF($N118="","",$N118-$C$1)</f>
        <v/>
      </c>
      <c r="P118" s="13">
        <f>IF($O118="","",IF($O118&lt;0,"不足","OK"))</f>
        <v/>
      </c>
    </row>
    <row r="119" hidden="1" ht="22" customHeight="1">
      <c r="A119" s="34" t="n"/>
      <c r="B119" s="7">
        <f>IF(COUNT($A119)=0,"",TEXT($A119,"aaa"))</f>
        <v/>
      </c>
      <c r="C119" s="35" t="n"/>
      <c r="D119" s="35" t="n"/>
      <c r="E119" s="35" t="n"/>
      <c r="F119" s="36" t="n"/>
      <c r="G119" s="36" t="n"/>
      <c r="H119" s="37" t="n"/>
      <c r="I119" s="11">
        <f>IF(COUNT($A119,$F119,$G119)&lt;3,"",ROUND(($G119+IF($G119&lt;$F119,1,0)-$F119)*24-$H119/60,2))</f>
        <v/>
      </c>
      <c r="J119" s="11">
        <f>IF($I119="","",IF($E119="休日出勤",0,ROUND(MAX(0,MIN($I119,8)-$C$2),2)))</f>
        <v/>
      </c>
      <c r="K119" s="11">
        <f>IF($I119="","",IF($E119="休日出勤",0,ROUND(MAX(0,$I119-8),2)))</f>
        <v/>
      </c>
      <c r="L119" s="11">
        <f>IF($I119="","",ROUND(MAX(0,MIN($G119+IF($G119&lt;$F119,1,0),29/24)-MAX($F119,22/24))*24+MAX(0,MIN($G119+IF($G119&lt;$F119,1,0),5/24)-$F119)*24,2))</f>
        <v/>
      </c>
      <c r="M119" s="11">
        <f>IF($I119="","",IF($E119="休日出勤",$I119,0))</f>
        <v/>
      </c>
      <c r="N119" s="12">
        <f>IF(COUNT($A119)=0,"",COUNTIF($A$5:$A$204,$A119))</f>
        <v/>
      </c>
      <c r="O119" s="12">
        <f>IF($N119="","",$N119-$C$1)</f>
        <v/>
      </c>
      <c r="P119" s="7">
        <f>IF($O119="","",IF($O119&lt;0,"不足","OK"))</f>
        <v/>
      </c>
    </row>
    <row r="120" hidden="1" ht="22" customHeight="1">
      <c r="A120" s="34" t="n"/>
      <c r="B120" s="13">
        <f>IF(COUNT($A120)=0,"",TEXT($A120,"aaa"))</f>
        <v/>
      </c>
      <c r="C120" s="35" t="n"/>
      <c r="D120" s="35" t="n"/>
      <c r="E120" s="35" t="n"/>
      <c r="F120" s="36" t="n"/>
      <c r="G120" s="36" t="n"/>
      <c r="H120" s="37" t="n"/>
      <c r="I120" s="14">
        <f>IF(COUNT($A120,$F120,$G120)&lt;3,"",ROUND(($G120+IF($G120&lt;$F120,1,0)-$F120)*24-$H120/60,2))</f>
        <v/>
      </c>
      <c r="J120" s="14">
        <f>IF($I120="","",IF($E120="休日出勤",0,ROUND(MAX(0,MIN($I120,8)-$C$2),2)))</f>
        <v/>
      </c>
      <c r="K120" s="14">
        <f>IF($I120="","",IF($E120="休日出勤",0,ROUND(MAX(0,$I120-8),2)))</f>
        <v/>
      </c>
      <c r="L120" s="14">
        <f>IF($I120="","",ROUND(MAX(0,MIN($G120+IF($G120&lt;$F120,1,0),29/24)-MAX($F120,22/24))*24+MAX(0,MIN($G120+IF($G120&lt;$F120,1,0),5/24)-$F120)*24,2))</f>
        <v/>
      </c>
      <c r="M120" s="14">
        <f>IF($I120="","",IF($E120="休日出勤",$I120,0))</f>
        <v/>
      </c>
      <c r="N120" s="15">
        <f>IF(COUNT($A120)=0,"",COUNTIF($A$5:$A$204,$A120))</f>
        <v/>
      </c>
      <c r="O120" s="15">
        <f>IF($N120="","",$N120-$C$1)</f>
        <v/>
      </c>
      <c r="P120" s="13">
        <f>IF($O120="","",IF($O120&lt;0,"不足","OK"))</f>
        <v/>
      </c>
    </row>
    <row r="121" hidden="1" ht="22" customHeight="1">
      <c r="A121" s="34" t="n"/>
      <c r="B121" s="7">
        <f>IF(COUNT($A121)=0,"",TEXT($A121,"aaa"))</f>
        <v/>
      </c>
      <c r="C121" s="35" t="n"/>
      <c r="D121" s="35" t="n"/>
      <c r="E121" s="35" t="n"/>
      <c r="F121" s="36" t="n"/>
      <c r="G121" s="36" t="n"/>
      <c r="H121" s="37" t="n"/>
      <c r="I121" s="11">
        <f>IF(COUNT($A121,$F121,$G121)&lt;3,"",ROUND(($G121+IF($G121&lt;$F121,1,0)-$F121)*24-$H121/60,2))</f>
        <v/>
      </c>
      <c r="J121" s="11">
        <f>IF($I121="","",IF($E121="休日出勤",0,ROUND(MAX(0,MIN($I121,8)-$C$2),2)))</f>
        <v/>
      </c>
      <c r="K121" s="11">
        <f>IF($I121="","",IF($E121="休日出勤",0,ROUND(MAX(0,$I121-8),2)))</f>
        <v/>
      </c>
      <c r="L121" s="11">
        <f>IF($I121="","",ROUND(MAX(0,MIN($G121+IF($G121&lt;$F121,1,0),29/24)-MAX($F121,22/24))*24+MAX(0,MIN($G121+IF($G121&lt;$F121,1,0),5/24)-$F121)*24,2))</f>
        <v/>
      </c>
      <c r="M121" s="11">
        <f>IF($I121="","",IF($E121="休日出勤",$I121,0))</f>
        <v/>
      </c>
      <c r="N121" s="12">
        <f>IF(COUNT($A121)=0,"",COUNTIF($A$5:$A$204,$A121))</f>
        <v/>
      </c>
      <c r="O121" s="12">
        <f>IF($N121="","",$N121-$C$1)</f>
        <v/>
      </c>
      <c r="P121" s="7">
        <f>IF($O121="","",IF($O121&lt;0,"不足","OK"))</f>
        <v/>
      </c>
    </row>
    <row r="122" hidden="1" ht="22" customHeight="1">
      <c r="A122" s="34" t="n"/>
      <c r="B122" s="13">
        <f>IF(COUNT($A122)=0,"",TEXT($A122,"aaa"))</f>
        <v/>
      </c>
      <c r="C122" s="35" t="n"/>
      <c r="D122" s="35" t="n"/>
      <c r="E122" s="35" t="n"/>
      <c r="F122" s="36" t="n"/>
      <c r="G122" s="36" t="n"/>
      <c r="H122" s="37" t="n"/>
      <c r="I122" s="14">
        <f>IF(COUNT($A122,$F122,$G122)&lt;3,"",ROUND(($G122+IF($G122&lt;$F122,1,0)-$F122)*24-$H122/60,2))</f>
        <v/>
      </c>
      <c r="J122" s="14">
        <f>IF($I122="","",IF($E122="休日出勤",0,ROUND(MAX(0,MIN($I122,8)-$C$2),2)))</f>
        <v/>
      </c>
      <c r="K122" s="14">
        <f>IF($I122="","",IF($E122="休日出勤",0,ROUND(MAX(0,$I122-8),2)))</f>
        <v/>
      </c>
      <c r="L122" s="14">
        <f>IF($I122="","",ROUND(MAX(0,MIN($G122+IF($G122&lt;$F122,1,0),29/24)-MAX($F122,22/24))*24+MAX(0,MIN($G122+IF($G122&lt;$F122,1,0),5/24)-$F122)*24,2))</f>
        <v/>
      </c>
      <c r="M122" s="14">
        <f>IF($I122="","",IF($E122="休日出勤",$I122,0))</f>
        <v/>
      </c>
      <c r="N122" s="15">
        <f>IF(COUNT($A122)=0,"",COUNTIF($A$5:$A$204,$A122))</f>
        <v/>
      </c>
      <c r="O122" s="15">
        <f>IF($N122="","",$N122-$C$1)</f>
        <v/>
      </c>
      <c r="P122" s="13">
        <f>IF($O122="","",IF($O122&lt;0,"不足","OK"))</f>
        <v/>
      </c>
    </row>
    <row r="123" hidden="1" ht="22" customHeight="1">
      <c r="A123" s="34" t="n"/>
      <c r="B123" s="7">
        <f>IF(COUNT($A123)=0,"",TEXT($A123,"aaa"))</f>
        <v/>
      </c>
      <c r="C123" s="35" t="n"/>
      <c r="D123" s="35" t="n"/>
      <c r="E123" s="35" t="n"/>
      <c r="F123" s="36" t="n"/>
      <c r="G123" s="36" t="n"/>
      <c r="H123" s="37" t="n"/>
      <c r="I123" s="11">
        <f>IF(COUNT($A123,$F123,$G123)&lt;3,"",ROUND(($G123+IF($G123&lt;$F123,1,0)-$F123)*24-$H123/60,2))</f>
        <v/>
      </c>
      <c r="J123" s="11">
        <f>IF($I123="","",IF($E123="休日出勤",0,ROUND(MAX(0,MIN($I123,8)-$C$2),2)))</f>
        <v/>
      </c>
      <c r="K123" s="11">
        <f>IF($I123="","",IF($E123="休日出勤",0,ROUND(MAX(0,$I123-8),2)))</f>
        <v/>
      </c>
      <c r="L123" s="11">
        <f>IF($I123="","",ROUND(MAX(0,MIN($G123+IF($G123&lt;$F123,1,0),29/24)-MAX($F123,22/24))*24+MAX(0,MIN($G123+IF($G123&lt;$F123,1,0),5/24)-$F123)*24,2))</f>
        <v/>
      </c>
      <c r="M123" s="11">
        <f>IF($I123="","",IF($E123="休日出勤",$I123,0))</f>
        <v/>
      </c>
      <c r="N123" s="12">
        <f>IF(COUNT($A123)=0,"",COUNTIF($A$5:$A$204,$A123))</f>
        <v/>
      </c>
      <c r="O123" s="12">
        <f>IF($N123="","",$N123-$C$1)</f>
        <v/>
      </c>
      <c r="P123" s="7">
        <f>IF($O123="","",IF($O123&lt;0,"不足","OK"))</f>
        <v/>
      </c>
    </row>
    <row r="124" hidden="1" ht="22" customHeight="1">
      <c r="A124" s="34" t="n"/>
      <c r="B124" s="13">
        <f>IF(COUNT($A124)=0,"",TEXT($A124,"aaa"))</f>
        <v/>
      </c>
      <c r="C124" s="35" t="n"/>
      <c r="D124" s="35" t="n"/>
      <c r="E124" s="35" t="n"/>
      <c r="F124" s="36" t="n"/>
      <c r="G124" s="36" t="n"/>
      <c r="H124" s="37" t="n"/>
      <c r="I124" s="14">
        <f>IF(COUNT($A124,$F124,$G124)&lt;3,"",ROUND(($G124+IF($G124&lt;$F124,1,0)-$F124)*24-$H124/60,2))</f>
        <v/>
      </c>
      <c r="J124" s="14">
        <f>IF($I124="","",IF($E124="休日出勤",0,ROUND(MAX(0,MIN($I124,8)-$C$2),2)))</f>
        <v/>
      </c>
      <c r="K124" s="14">
        <f>IF($I124="","",IF($E124="休日出勤",0,ROUND(MAX(0,$I124-8),2)))</f>
        <v/>
      </c>
      <c r="L124" s="14">
        <f>IF($I124="","",ROUND(MAX(0,MIN($G124+IF($G124&lt;$F124,1,0),29/24)-MAX($F124,22/24))*24+MAX(0,MIN($G124+IF($G124&lt;$F124,1,0),5/24)-$F124)*24,2))</f>
        <v/>
      </c>
      <c r="M124" s="14">
        <f>IF($I124="","",IF($E124="休日出勤",$I124,0))</f>
        <v/>
      </c>
      <c r="N124" s="15">
        <f>IF(COUNT($A124)=0,"",COUNTIF($A$5:$A$204,$A124))</f>
        <v/>
      </c>
      <c r="O124" s="15">
        <f>IF($N124="","",$N124-$C$1)</f>
        <v/>
      </c>
      <c r="P124" s="13">
        <f>IF($O124="","",IF($O124&lt;0,"不足","OK"))</f>
        <v/>
      </c>
    </row>
    <row r="125" hidden="1" ht="22" customHeight="1">
      <c r="A125" s="34" t="n"/>
      <c r="B125" s="7">
        <f>IF(COUNT($A125)=0,"",TEXT($A125,"aaa"))</f>
        <v/>
      </c>
      <c r="C125" s="35" t="n"/>
      <c r="D125" s="35" t="n"/>
      <c r="E125" s="35" t="n"/>
      <c r="F125" s="36" t="n"/>
      <c r="G125" s="36" t="n"/>
      <c r="H125" s="37" t="n"/>
      <c r="I125" s="11">
        <f>IF(COUNT($A125,$F125,$G125)&lt;3,"",ROUND(($G125+IF($G125&lt;$F125,1,0)-$F125)*24-$H125/60,2))</f>
        <v/>
      </c>
      <c r="J125" s="11">
        <f>IF($I125="","",IF($E125="休日出勤",0,ROUND(MAX(0,MIN($I125,8)-$C$2),2)))</f>
        <v/>
      </c>
      <c r="K125" s="11">
        <f>IF($I125="","",IF($E125="休日出勤",0,ROUND(MAX(0,$I125-8),2)))</f>
        <v/>
      </c>
      <c r="L125" s="11">
        <f>IF($I125="","",ROUND(MAX(0,MIN($G125+IF($G125&lt;$F125,1,0),29/24)-MAX($F125,22/24))*24+MAX(0,MIN($G125+IF($G125&lt;$F125,1,0),5/24)-$F125)*24,2))</f>
        <v/>
      </c>
      <c r="M125" s="11">
        <f>IF($I125="","",IF($E125="休日出勤",$I125,0))</f>
        <v/>
      </c>
      <c r="N125" s="12">
        <f>IF(COUNT($A125)=0,"",COUNTIF($A$5:$A$204,$A125))</f>
        <v/>
      </c>
      <c r="O125" s="12">
        <f>IF($N125="","",$N125-$C$1)</f>
        <v/>
      </c>
      <c r="P125" s="7">
        <f>IF($O125="","",IF($O125&lt;0,"不足","OK"))</f>
        <v/>
      </c>
    </row>
    <row r="126" hidden="1" ht="22" customHeight="1">
      <c r="A126" s="34" t="n"/>
      <c r="B126" s="13">
        <f>IF(COUNT($A126)=0,"",TEXT($A126,"aaa"))</f>
        <v/>
      </c>
      <c r="C126" s="35" t="n"/>
      <c r="D126" s="35" t="n"/>
      <c r="E126" s="35" t="n"/>
      <c r="F126" s="36" t="n"/>
      <c r="G126" s="36" t="n"/>
      <c r="H126" s="37" t="n"/>
      <c r="I126" s="14">
        <f>IF(COUNT($A126,$F126,$G126)&lt;3,"",ROUND(($G126+IF($G126&lt;$F126,1,0)-$F126)*24-$H126/60,2))</f>
        <v/>
      </c>
      <c r="J126" s="14">
        <f>IF($I126="","",IF($E126="休日出勤",0,ROUND(MAX(0,MIN($I126,8)-$C$2),2)))</f>
        <v/>
      </c>
      <c r="K126" s="14">
        <f>IF($I126="","",IF($E126="休日出勤",0,ROUND(MAX(0,$I126-8),2)))</f>
        <v/>
      </c>
      <c r="L126" s="14">
        <f>IF($I126="","",ROUND(MAX(0,MIN($G126+IF($G126&lt;$F126,1,0),29/24)-MAX($F126,22/24))*24+MAX(0,MIN($G126+IF($G126&lt;$F126,1,0),5/24)-$F126)*24,2))</f>
        <v/>
      </c>
      <c r="M126" s="14">
        <f>IF($I126="","",IF($E126="休日出勤",$I126,0))</f>
        <v/>
      </c>
      <c r="N126" s="15">
        <f>IF(COUNT($A126)=0,"",COUNTIF($A$5:$A$204,$A126))</f>
        <v/>
      </c>
      <c r="O126" s="15">
        <f>IF($N126="","",$N126-$C$1)</f>
        <v/>
      </c>
      <c r="P126" s="13">
        <f>IF($O126="","",IF($O126&lt;0,"不足","OK"))</f>
        <v/>
      </c>
    </row>
    <row r="127" hidden="1" ht="22" customHeight="1">
      <c r="A127" s="34" t="n"/>
      <c r="B127" s="7">
        <f>IF(COUNT($A127)=0,"",TEXT($A127,"aaa"))</f>
        <v/>
      </c>
      <c r="C127" s="35" t="n"/>
      <c r="D127" s="35" t="n"/>
      <c r="E127" s="35" t="n"/>
      <c r="F127" s="36" t="n"/>
      <c r="G127" s="36" t="n"/>
      <c r="H127" s="37" t="n"/>
      <c r="I127" s="11">
        <f>IF(COUNT($A127,$F127,$G127)&lt;3,"",ROUND(($G127+IF($G127&lt;$F127,1,0)-$F127)*24-$H127/60,2))</f>
        <v/>
      </c>
      <c r="J127" s="11">
        <f>IF($I127="","",IF($E127="休日出勤",0,ROUND(MAX(0,MIN($I127,8)-$C$2),2)))</f>
        <v/>
      </c>
      <c r="K127" s="11">
        <f>IF($I127="","",IF($E127="休日出勤",0,ROUND(MAX(0,$I127-8),2)))</f>
        <v/>
      </c>
      <c r="L127" s="11">
        <f>IF($I127="","",ROUND(MAX(0,MIN($G127+IF($G127&lt;$F127,1,0),29/24)-MAX($F127,22/24))*24+MAX(0,MIN($G127+IF($G127&lt;$F127,1,0),5/24)-$F127)*24,2))</f>
        <v/>
      </c>
      <c r="M127" s="11">
        <f>IF($I127="","",IF($E127="休日出勤",$I127,0))</f>
        <v/>
      </c>
      <c r="N127" s="12">
        <f>IF(COUNT($A127)=0,"",COUNTIF($A$5:$A$204,$A127))</f>
        <v/>
      </c>
      <c r="O127" s="12">
        <f>IF($N127="","",$N127-$C$1)</f>
        <v/>
      </c>
      <c r="P127" s="7">
        <f>IF($O127="","",IF($O127&lt;0,"不足","OK"))</f>
        <v/>
      </c>
    </row>
    <row r="128" hidden="1" ht="22" customHeight="1">
      <c r="A128" s="34" t="n"/>
      <c r="B128" s="13">
        <f>IF(COUNT($A128)=0,"",TEXT($A128,"aaa"))</f>
        <v/>
      </c>
      <c r="C128" s="35" t="n"/>
      <c r="D128" s="35" t="n"/>
      <c r="E128" s="35" t="n"/>
      <c r="F128" s="36" t="n"/>
      <c r="G128" s="36" t="n"/>
      <c r="H128" s="37" t="n"/>
      <c r="I128" s="14">
        <f>IF(COUNT($A128,$F128,$G128)&lt;3,"",ROUND(($G128+IF($G128&lt;$F128,1,0)-$F128)*24-$H128/60,2))</f>
        <v/>
      </c>
      <c r="J128" s="14">
        <f>IF($I128="","",IF($E128="休日出勤",0,ROUND(MAX(0,MIN($I128,8)-$C$2),2)))</f>
        <v/>
      </c>
      <c r="K128" s="14">
        <f>IF($I128="","",IF($E128="休日出勤",0,ROUND(MAX(0,$I128-8),2)))</f>
        <v/>
      </c>
      <c r="L128" s="14">
        <f>IF($I128="","",ROUND(MAX(0,MIN($G128+IF($G128&lt;$F128,1,0),29/24)-MAX($F128,22/24))*24+MAX(0,MIN($G128+IF($G128&lt;$F128,1,0),5/24)-$F128)*24,2))</f>
        <v/>
      </c>
      <c r="M128" s="14">
        <f>IF($I128="","",IF($E128="休日出勤",$I128,0))</f>
        <v/>
      </c>
      <c r="N128" s="15">
        <f>IF(COUNT($A128)=0,"",COUNTIF($A$5:$A$204,$A128))</f>
        <v/>
      </c>
      <c r="O128" s="15">
        <f>IF($N128="","",$N128-$C$1)</f>
        <v/>
      </c>
      <c r="P128" s="13">
        <f>IF($O128="","",IF($O128&lt;0,"不足","OK"))</f>
        <v/>
      </c>
    </row>
    <row r="129" hidden="1" ht="22" customHeight="1">
      <c r="A129" s="34" t="n"/>
      <c r="B129" s="7">
        <f>IF(COUNT($A129)=0,"",TEXT($A129,"aaa"))</f>
        <v/>
      </c>
      <c r="C129" s="35" t="n"/>
      <c r="D129" s="35" t="n"/>
      <c r="E129" s="35" t="n"/>
      <c r="F129" s="36" t="n"/>
      <c r="G129" s="36" t="n"/>
      <c r="H129" s="37" t="n"/>
      <c r="I129" s="11">
        <f>IF(COUNT($A129,$F129,$G129)&lt;3,"",ROUND(($G129+IF($G129&lt;$F129,1,0)-$F129)*24-$H129/60,2))</f>
        <v/>
      </c>
      <c r="J129" s="11">
        <f>IF($I129="","",IF($E129="休日出勤",0,ROUND(MAX(0,MIN($I129,8)-$C$2),2)))</f>
        <v/>
      </c>
      <c r="K129" s="11">
        <f>IF($I129="","",IF($E129="休日出勤",0,ROUND(MAX(0,$I129-8),2)))</f>
        <v/>
      </c>
      <c r="L129" s="11">
        <f>IF($I129="","",ROUND(MAX(0,MIN($G129+IF($G129&lt;$F129,1,0),29/24)-MAX($F129,22/24))*24+MAX(0,MIN($G129+IF($G129&lt;$F129,1,0),5/24)-$F129)*24,2))</f>
        <v/>
      </c>
      <c r="M129" s="11">
        <f>IF($I129="","",IF($E129="休日出勤",$I129,0))</f>
        <v/>
      </c>
      <c r="N129" s="12">
        <f>IF(COUNT($A129)=0,"",COUNTIF($A$5:$A$204,$A129))</f>
        <v/>
      </c>
      <c r="O129" s="12">
        <f>IF($N129="","",$N129-$C$1)</f>
        <v/>
      </c>
      <c r="P129" s="7">
        <f>IF($O129="","",IF($O129&lt;0,"不足","OK"))</f>
        <v/>
      </c>
    </row>
    <row r="130" hidden="1" ht="22" customHeight="1">
      <c r="A130" s="34" t="n"/>
      <c r="B130" s="13">
        <f>IF(COUNT($A130)=0,"",TEXT($A130,"aaa"))</f>
        <v/>
      </c>
      <c r="C130" s="35" t="n"/>
      <c r="D130" s="35" t="n"/>
      <c r="E130" s="35" t="n"/>
      <c r="F130" s="36" t="n"/>
      <c r="G130" s="36" t="n"/>
      <c r="H130" s="37" t="n"/>
      <c r="I130" s="14">
        <f>IF(COUNT($A130,$F130,$G130)&lt;3,"",ROUND(($G130+IF($G130&lt;$F130,1,0)-$F130)*24-$H130/60,2))</f>
        <v/>
      </c>
      <c r="J130" s="14">
        <f>IF($I130="","",IF($E130="休日出勤",0,ROUND(MAX(0,MIN($I130,8)-$C$2),2)))</f>
        <v/>
      </c>
      <c r="K130" s="14">
        <f>IF($I130="","",IF($E130="休日出勤",0,ROUND(MAX(0,$I130-8),2)))</f>
        <v/>
      </c>
      <c r="L130" s="14">
        <f>IF($I130="","",ROUND(MAX(0,MIN($G130+IF($G130&lt;$F130,1,0),29/24)-MAX($F130,22/24))*24+MAX(0,MIN($G130+IF($G130&lt;$F130,1,0),5/24)-$F130)*24,2))</f>
        <v/>
      </c>
      <c r="M130" s="14">
        <f>IF($I130="","",IF($E130="休日出勤",$I130,0))</f>
        <v/>
      </c>
      <c r="N130" s="15">
        <f>IF(COUNT($A130)=0,"",COUNTIF($A$5:$A$204,$A130))</f>
        <v/>
      </c>
      <c r="O130" s="15">
        <f>IF($N130="","",$N130-$C$1)</f>
        <v/>
      </c>
      <c r="P130" s="13">
        <f>IF($O130="","",IF($O130&lt;0,"不足","OK"))</f>
        <v/>
      </c>
    </row>
    <row r="131" hidden="1" ht="22" customHeight="1">
      <c r="A131" s="34" t="n"/>
      <c r="B131" s="7">
        <f>IF(COUNT($A131)=0,"",TEXT($A131,"aaa"))</f>
        <v/>
      </c>
      <c r="C131" s="35" t="n"/>
      <c r="D131" s="35" t="n"/>
      <c r="E131" s="35" t="n"/>
      <c r="F131" s="36" t="n"/>
      <c r="G131" s="36" t="n"/>
      <c r="H131" s="37" t="n"/>
      <c r="I131" s="11">
        <f>IF(COUNT($A131,$F131,$G131)&lt;3,"",ROUND(($G131+IF($G131&lt;$F131,1,0)-$F131)*24-$H131/60,2))</f>
        <v/>
      </c>
      <c r="J131" s="11">
        <f>IF($I131="","",IF($E131="休日出勤",0,ROUND(MAX(0,MIN($I131,8)-$C$2),2)))</f>
        <v/>
      </c>
      <c r="K131" s="11">
        <f>IF($I131="","",IF($E131="休日出勤",0,ROUND(MAX(0,$I131-8),2)))</f>
        <v/>
      </c>
      <c r="L131" s="11">
        <f>IF($I131="","",ROUND(MAX(0,MIN($G131+IF($G131&lt;$F131,1,0),29/24)-MAX($F131,22/24))*24+MAX(0,MIN($G131+IF($G131&lt;$F131,1,0),5/24)-$F131)*24,2))</f>
        <v/>
      </c>
      <c r="M131" s="11">
        <f>IF($I131="","",IF($E131="休日出勤",$I131,0))</f>
        <v/>
      </c>
      <c r="N131" s="12">
        <f>IF(COUNT($A131)=0,"",COUNTIF($A$5:$A$204,$A131))</f>
        <v/>
      </c>
      <c r="O131" s="12">
        <f>IF($N131="","",$N131-$C$1)</f>
        <v/>
      </c>
      <c r="P131" s="7">
        <f>IF($O131="","",IF($O131&lt;0,"不足","OK"))</f>
        <v/>
      </c>
    </row>
    <row r="132" hidden="1" ht="22" customHeight="1">
      <c r="A132" s="34" t="n"/>
      <c r="B132" s="13">
        <f>IF(COUNT($A132)=0,"",TEXT($A132,"aaa"))</f>
        <v/>
      </c>
      <c r="C132" s="35" t="n"/>
      <c r="D132" s="35" t="n"/>
      <c r="E132" s="35" t="n"/>
      <c r="F132" s="36" t="n"/>
      <c r="G132" s="36" t="n"/>
      <c r="H132" s="37" t="n"/>
      <c r="I132" s="14">
        <f>IF(COUNT($A132,$F132,$G132)&lt;3,"",ROUND(($G132+IF($G132&lt;$F132,1,0)-$F132)*24-$H132/60,2))</f>
        <v/>
      </c>
      <c r="J132" s="14">
        <f>IF($I132="","",IF($E132="休日出勤",0,ROUND(MAX(0,MIN($I132,8)-$C$2),2)))</f>
        <v/>
      </c>
      <c r="K132" s="14">
        <f>IF($I132="","",IF($E132="休日出勤",0,ROUND(MAX(0,$I132-8),2)))</f>
        <v/>
      </c>
      <c r="L132" s="14">
        <f>IF($I132="","",ROUND(MAX(0,MIN($G132+IF($G132&lt;$F132,1,0),29/24)-MAX($F132,22/24))*24+MAX(0,MIN($G132+IF($G132&lt;$F132,1,0),5/24)-$F132)*24,2))</f>
        <v/>
      </c>
      <c r="M132" s="14">
        <f>IF($I132="","",IF($E132="休日出勤",$I132,0))</f>
        <v/>
      </c>
      <c r="N132" s="15">
        <f>IF(COUNT($A132)=0,"",COUNTIF($A$5:$A$204,$A132))</f>
        <v/>
      </c>
      <c r="O132" s="15">
        <f>IF($N132="","",$N132-$C$1)</f>
        <v/>
      </c>
      <c r="P132" s="13">
        <f>IF($O132="","",IF($O132&lt;0,"不足","OK"))</f>
        <v/>
      </c>
    </row>
    <row r="133" hidden="1" ht="22" customHeight="1">
      <c r="A133" s="34" t="n"/>
      <c r="B133" s="7">
        <f>IF(COUNT($A133)=0,"",TEXT($A133,"aaa"))</f>
        <v/>
      </c>
      <c r="C133" s="35" t="n"/>
      <c r="D133" s="35" t="n"/>
      <c r="E133" s="35" t="n"/>
      <c r="F133" s="36" t="n"/>
      <c r="G133" s="36" t="n"/>
      <c r="H133" s="37" t="n"/>
      <c r="I133" s="11">
        <f>IF(COUNT($A133,$F133,$G133)&lt;3,"",ROUND(($G133+IF($G133&lt;$F133,1,0)-$F133)*24-$H133/60,2))</f>
        <v/>
      </c>
      <c r="J133" s="11">
        <f>IF($I133="","",IF($E133="休日出勤",0,ROUND(MAX(0,MIN($I133,8)-$C$2),2)))</f>
        <v/>
      </c>
      <c r="K133" s="11">
        <f>IF($I133="","",IF($E133="休日出勤",0,ROUND(MAX(0,$I133-8),2)))</f>
        <v/>
      </c>
      <c r="L133" s="11">
        <f>IF($I133="","",ROUND(MAX(0,MIN($G133+IF($G133&lt;$F133,1,0),29/24)-MAX($F133,22/24))*24+MAX(0,MIN($G133+IF($G133&lt;$F133,1,0),5/24)-$F133)*24,2))</f>
        <v/>
      </c>
      <c r="M133" s="11">
        <f>IF($I133="","",IF($E133="休日出勤",$I133,0))</f>
        <v/>
      </c>
      <c r="N133" s="12">
        <f>IF(COUNT($A133)=0,"",COUNTIF($A$5:$A$204,$A133))</f>
        <v/>
      </c>
      <c r="O133" s="12">
        <f>IF($N133="","",$N133-$C$1)</f>
        <v/>
      </c>
      <c r="P133" s="7">
        <f>IF($O133="","",IF($O133&lt;0,"不足","OK"))</f>
        <v/>
      </c>
    </row>
    <row r="134" hidden="1" ht="22" customHeight="1">
      <c r="A134" s="34" t="n"/>
      <c r="B134" s="13">
        <f>IF(COUNT($A134)=0,"",TEXT($A134,"aaa"))</f>
        <v/>
      </c>
      <c r="C134" s="35" t="n"/>
      <c r="D134" s="35" t="n"/>
      <c r="E134" s="35" t="n"/>
      <c r="F134" s="36" t="n"/>
      <c r="G134" s="36" t="n"/>
      <c r="H134" s="37" t="n"/>
      <c r="I134" s="14">
        <f>IF(COUNT($A134,$F134,$G134)&lt;3,"",ROUND(($G134+IF($G134&lt;$F134,1,0)-$F134)*24-$H134/60,2))</f>
        <v/>
      </c>
      <c r="J134" s="14">
        <f>IF($I134="","",IF($E134="休日出勤",0,ROUND(MAX(0,MIN($I134,8)-$C$2),2)))</f>
        <v/>
      </c>
      <c r="K134" s="14">
        <f>IF($I134="","",IF($E134="休日出勤",0,ROUND(MAX(0,$I134-8),2)))</f>
        <v/>
      </c>
      <c r="L134" s="14">
        <f>IF($I134="","",ROUND(MAX(0,MIN($G134+IF($G134&lt;$F134,1,0),29/24)-MAX($F134,22/24))*24+MAX(0,MIN($G134+IF($G134&lt;$F134,1,0),5/24)-$F134)*24,2))</f>
        <v/>
      </c>
      <c r="M134" s="14">
        <f>IF($I134="","",IF($E134="休日出勤",$I134,0))</f>
        <v/>
      </c>
      <c r="N134" s="15">
        <f>IF(COUNT($A134)=0,"",COUNTIF($A$5:$A$204,$A134))</f>
        <v/>
      </c>
      <c r="O134" s="15">
        <f>IF($N134="","",$N134-$C$1)</f>
        <v/>
      </c>
      <c r="P134" s="13">
        <f>IF($O134="","",IF($O134&lt;0,"不足","OK"))</f>
        <v/>
      </c>
    </row>
    <row r="135" hidden="1" ht="22" customHeight="1">
      <c r="A135" s="34" t="n"/>
      <c r="B135" s="7">
        <f>IF(COUNT($A135)=0,"",TEXT($A135,"aaa"))</f>
        <v/>
      </c>
      <c r="C135" s="35" t="n"/>
      <c r="D135" s="35" t="n"/>
      <c r="E135" s="35" t="n"/>
      <c r="F135" s="36" t="n"/>
      <c r="G135" s="36" t="n"/>
      <c r="H135" s="37" t="n"/>
      <c r="I135" s="11">
        <f>IF(COUNT($A135,$F135,$G135)&lt;3,"",ROUND(($G135+IF($G135&lt;$F135,1,0)-$F135)*24-$H135/60,2))</f>
        <v/>
      </c>
      <c r="J135" s="11">
        <f>IF($I135="","",IF($E135="休日出勤",0,ROUND(MAX(0,MIN($I135,8)-$C$2),2)))</f>
        <v/>
      </c>
      <c r="K135" s="11">
        <f>IF($I135="","",IF($E135="休日出勤",0,ROUND(MAX(0,$I135-8),2)))</f>
        <v/>
      </c>
      <c r="L135" s="11">
        <f>IF($I135="","",ROUND(MAX(0,MIN($G135+IF($G135&lt;$F135,1,0),29/24)-MAX($F135,22/24))*24+MAX(0,MIN($G135+IF($G135&lt;$F135,1,0),5/24)-$F135)*24,2))</f>
        <v/>
      </c>
      <c r="M135" s="11">
        <f>IF($I135="","",IF($E135="休日出勤",$I135,0))</f>
        <v/>
      </c>
      <c r="N135" s="12">
        <f>IF(COUNT($A135)=0,"",COUNTIF($A$5:$A$204,$A135))</f>
        <v/>
      </c>
      <c r="O135" s="12">
        <f>IF($N135="","",$N135-$C$1)</f>
        <v/>
      </c>
      <c r="P135" s="7">
        <f>IF($O135="","",IF($O135&lt;0,"不足","OK"))</f>
        <v/>
      </c>
    </row>
    <row r="136" hidden="1" ht="22" customHeight="1">
      <c r="A136" s="34" t="n"/>
      <c r="B136" s="13">
        <f>IF(COUNT($A136)=0,"",TEXT($A136,"aaa"))</f>
        <v/>
      </c>
      <c r="C136" s="35" t="n"/>
      <c r="D136" s="35" t="n"/>
      <c r="E136" s="35" t="n"/>
      <c r="F136" s="36" t="n"/>
      <c r="G136" s="36" t="n"/>
      <c r="H136" s="37" t="n"/>
      <c r="I136" s="14">
        <f>IF(COUNT($A136,$F136,$G136)&lt;3,"",ROUND(($G136+IF($G136&lt;$F136,1,0)-$F136)*24-$H136/60,2))</f>
        <v/>
      </c>
      <c r="J136" s="14">
        <f>IF($I136="","",IF($E136="休日出勤",0,ROUND(MAX(0,MIN($I136,8)-$C$2),2)))</f>
        <v/>
      </c>
      <c r="K136" s="14">
        <f>IF($I136="","",IF($E136="休日出勤",0,ROUND(MAX(0,$I136-8),2)))</f>
        <v/>
      </c>
      <c r="L136" s="14">
        <f>IF($I136="","",ROUND(MAX(0,MIN($G136+IF($G136&lt;$F136,1,0),29/24)-MAX($F136,22/24))*24+MAX(0,MIN($G136+IF($G136&lt;$F136,1,0),5/24)-$F136)*24,2))</f>
        <v/>
      </c>
      <c r="M136" s="14">
        <f>IF($I136="","",IF($E136="休日出勤",$I136,0))</f>
        <v/>
      </c>
      <c r="N136" s="15">
        <f>IF(COUNT($A136)=0,"",COUNTIF($A$5:$A$204,$A136))</f>
        <v/>
      </c>
      <c r="O136" s="15">
        <f>IF($N136="","",$N136-$C$1)</f>
        <v/>
      </c>
      <c r="P136" s="13">
        <f>IF($O136="","",IF($O136&lt;0,"不足","OK"))</f>
        <v/>
      </c>
    </row>
    <row r="137" hidden="1" ht="22" customHeight="1">
      <c r="A137" s="34" t="n"/>
      <c r="B137" s="7">
        <f>IF(COUNT($A137)=0,"",TEXT($A137,"aaa"))</f>
        <v/>
      </c>
      <c r="C137" s="35" t="n"/>
      <c r="D137" s="35" t="n"/>
      <c r="E137" s="35" t="n"/>
      <c r="F137" s="36" t="n"/>
      <c r="G137" s="36" t="n"/>
      <c r="H137" s="37" t="n"/>
      <c r="I137" s="11">
        <f>IF(COUNT($A137,$F137,$G137)&lt;3,"",ROUND(($G137+IF($G137&lt;$F137,1,0)-$F137)*24-$H137/60,2))</f>
        <v/>
      </c>
      <c r="J137" s="11">
        <f>IF($I137="","",IF($E137="休日出勤",0,ROUND(MAX(0,MIN($I137,8)-$C$2),2)))</f>
        <v/>
      </c>
      <c r="K137" s="11">
        <f>IF($I137="","",IF($E137="休日出勤",0,ROUND(MAX(0,$I137-8),2)))</f>
        <v/>
      </c>
      <c r="L137" s="11">
        <f>IF($I137="","",ROUND(MAX(0,MIN($G137+IF($G137&lt;$F137,1,0),29/24)-MAX($F137,22/24))*24+MAX(0,MIN($G137+IF($G137&lt;$F137,1,0),5/24)-$F137)*24,2))</f>
        <v/>
      </c>
      <c r="M137" s="11">
        <f>IF($I137="","",IF($E137="休日出勤",$I137,0))</f>
        <v/>
      </c>
      <c r="N137" s="12">
        <f>IF(COUNT($A137)=0,"",COUNTIF($A$5:$A$204,$A137))</f>
        <v/>
      </c>
      <c r="O137" s="12">
        <f>IF($N137="","",$N137-$C$1)</f>
        <v/>
      </c>
      <c r="P137" s="7">
        <f>IF($O137="","",IF($O137&lt;0,"不足","OK"))</f>
        <v/>
      </c>
    </row>
    <row r="138" hidden="1" ht="22" customHeight="1">
      <c r="A138" s="34" t="n"/>
      <c r="B138" s="13">
        <f>IF(COUNT($A138)=0,"",TEXT($A138,"aaa"))</f>
        <v/>
      </c>
      <c r="C138" s="35" t="n"/>
      <c r="D138" s="35" t="n"/>
      <c r="E138" s="35" t="n"/>
      <c r="F138" s="36" t="n"/>
      <c r="G138" s="36" t="n"/>
      <c r="H138" s="37" t="n"/>
      <c r="I138" s="14">
        <f>IF(COUNT($A138,$F138,$G138)&lt;3,"",ROUND(($G138+IF($G138&lt;$F138,1,0)-$F138)*24-$H138/60,2))</f>
        <v/>
      </c>
      <c r="J138" s="14">
        <f>IF($I138="","",IF($E138="休日出勤",0,ROUND(MAX(0,MIN($I138,8)-$C$2),2)))</f>
        <v/>
      </c>
      <c r="K138" s="14">
        <f>IF($I138="","",IF($E138="休日出勤",0,ROUND(MAX(0,$I138-8),2)))</f>
        <v/>
      </c>
      <c r="L138" s="14">
        <f>IF($I138="","",ROUND(MAX(0,MIN($G138+IF($G138&lt;$F138,1,0),29/24)-MAX($F138,22/24))*24+MAX(0,MIN($G138+IF($G138&lt;$F138,1,0),5/24)-$F138)*24,2))</f>
        <v/>
      </c>
      <c r="M138" s="14">
        <f>IF($I138="","",IF($E138="休日出勤",$I138,0))</f>
        <v/>
      </c>
      <c r="N138" s="15">
        <f>IF(COUNT($A138)=0,"",COUNTIF($A$5:$A$204,$A138))</f>
        <v/>
      </c>
      <c r="O138" s="15">
        <f>IF($N138="","",$N138-$C$1)</f>
        <v/>
      </c>
      <c r="P138" s="13">
        <f>IF($O138="","",IF($O138&lt;0,"不足","OK"))</f>
        <v/>
      </c>
    </row>
    <row r="139" hidden="1" ht="22" customHeight="1">
      <c r="A139" s="34" t="n"/>
      <c r="B139" s="7">
        <f>IF(COUNT($A139)=0,"",TEXT($A139,"aaa"))</f>
        <v/>
      </c>
      <c r="C139" s="35" t="n"/>
      <c r="D139" s="35" t="n"/>
      <c r="E139" s="35" t="n"/>
      <c r="F139" s="36" t="n"/>
      <c r="G139" s="36" t="n"/>
      <c r="H139" s="37" t="n"/>
      <c r="I139" s="11">
        <f>IF(COUNT($A139,$F139,$G139)&lt;3,"",ROUND(($G139+IF($G139&lt;$F139,1,0)-$F139)*24-$H139/60,2))</f>
        <v/>
      </c>
      <c r="J139" s="11">
        <f>IF($I139="","",IF($E139="休日出勤",0,ROUND(MAX(0,MIN($I139,8)-$C$2),2)))</f>
        <v/>
      </c>
      <c r="K139" s="11">
        <f>IF($I139="","",IF($E139="休日出勤",0,ROUND(MAX(0,$I139-8),2)))</f>
        <v/>
      </c>
      <c r="L139" s="11">
        <f>IF($I139="","",ROUND(MAX(0,MIN($G139+IF($G139&lt;$F139,1,0),29/24)-MAX($F139,22/24))*24+MAX(0,MIN($G139+IF($G139&lt;$F139,1,0),5/24)-$F139)*24,2))</f>
        <v/>
      </c>
      <c r="M139" s="11">
        <f>IF($I139="","",IF($E139="休日出勤",$I139,0))</f>
        <v/>
      </c>
      <c r="N139" s="12">
        <f>IF(COUNT($A139)=0,"",COUNTIF($A$5:$A$204,$A139))</f>
        <v/>
      </c>
      <c r="O139" s="12">
        <f>IF($N139="","",$N139-$C$1)</f>
        <v/>
      </c>
      <c r="P139" s="7">
        <f>IF($O139="","",IF($O139&lt;0,"不足","OK"))</f>
        <v/>
      </c>
    </row>
    <row r="140" hidden="1" ht="22" customHeight="1">
      <c r="A140" s="34" t="n"/>
      <c r="B140" s="13">
        <f>IF(COUNT($A140)=0,"",TEXT($A140,"aaa"))</f>
        <v/>
      </c>
      <c r="C140" s="35" t="n"/>
      <c r="D140" s="35" t="n"/>
      <c r="E140" s="35" t="n"/>
      <c r="F140" s="36" t="n"/>
      <c r="G140" s="36" t="n"/>
      <c r="H140" s="37" t="n"/>
      <c r="I140" s="14">
        <f>IF(COUNT($A140,$F140,$G140)&lt;3,"",ROUND(($G140+IF($G140&lt;$F140,1,0)-$F140)*24-$H140/60,2))</f>
        <v/>
      </c>
      <c r="J140" s="14">
        <f>IF($I140="","",IF($E140="休日出勤",0,ROUND(MAX(0,MIN($I140,8)-$C$2),2)))</f>
        <v/>
      </c>
      <c r="K140" s="14">
        <f>IF($I140="","",IF($E140="休日出勤",0,ROUND(MAX(0,$I140-8),2)))</f>
        <v/>
      </c>
      <c r="L140" s="14">
        <f>IF($I140="","",ROUND(MAX(0,MIN($G140+IF($G140&lt;$F140,1,0),29/24)-MAX($F140,22/24))*24+MAX(0,MIN($G140+IF($G140&lt;$F140,1,0),5/24)-$F140)*24,2))</f>
        <v/>
      </c>
      <c r="M140" s="14">
        <f>IF($I140="","",IF($E140="休日出勤",$I140,0))</f>
        <v/>
      </c>
      <c r="N140" s="15">
        <f>IF(COUNT($A140)=0,"",COUNTIF($A$5:$A$204,$A140))</f>
        <v/>
      </c>
      <c r="O140" s="15">
        <f>IF($N140="","",$N140-$C$1)</f>
        <v/>
      </c>
      <c r="P140" s="13">
        <f>IF($O140="","",IF($O140&lt;0,"不足","OK"))</f>
        <v/>
      </c>
    </row>
    <row r="141" hidden="1" ht="22" customHeight="1">
      <c r="A141" s="34" t="n"/>
      <c r="B141" s="7">
        <f>IF(COUNT($A141)=0,"",TEXT($A141,"aaa"))</f>
        <v/>
      </c>
      <c r="C141" s="35" t="n"/>
      <c r="D141" s="35" t="n"/>
      <c r="E141" s="35" t="n"/>
      <c r="F141" s="36" t="n"/>
      <c r="G141" s="36" t="n"/>
      <c r="H141" s="37" t="n"/>
      <c r="I141" s="11">
        <f>IF(COUNT($A141,$F141,$G141)&lt;3,"",ROUND(($G141+IF($G141&lt;$F141,1,0)-$F141)*24-$H141/60,2))</f>
        <v/>
      </c>
      <c r="J141" s="11">
        <f>IF($I141="","",IF($E141="休日出勤",0,ROUND(MAX(0,MIN($I141,8)-$C$2),2)))</f>
        <v/>
      </c>
      <c r="K141" s="11">
        <f>IF($I141="","",IF($E141="休日出勤",0,ROUND(MAX(0,$I141-8),2)))</f>
        <v/>
      </c>
      <c r="L141" s="11">
        <f>IF($I141="","",ROUND(MAX(0,MIN($G141+IF($G141&lt;$F141,1,0),29/24)-MAX($F141,22/24))*24+MAX(0,MIN($G141+IF($G141&lt;$F141,1,0),5/24)-$F141)*24,2))</f>
        <v/>
      </c>
      <c r="M141" s="11">
        <f>IF($I141="","",IF($E141="休日出勤",$I141,0))</f>
        <v/>
      </c>
      <c r="N141" s="12">
        <f>IF(COUNT($A141)=0,"",COUNTIF($A$5:$A$204,$A141))</f>
        <v/>
      </c>
      <c r="O141" s="12">
        <f>IF($N141="","",$N141-$C$1)</f>
        <v/>
      </c>
      <c r="P141" s="7">
        <f>IF($O141="","",IF($O141&lt;0,"不足","OK"))</f>
        <v/>
      </c>
    </row>
    <row r="142" hidden="1" ht="22" customHeight="1">
      <c r="A142" s="34" t="n"/>
      <c r="B142" s="13">
        <f>IF(COUNT($A142)=0,"",TEXT($A142,"aaa"))</f>
        <v/>
      </c>
      <c r="C142" s="35" t="n"/>
      <c r="D142" s="35" t="n"/>
      <c r="E142" s="35" t="n"/>
      <c r="F142" s="36" t="n"/>
      <c r="G142" s="36" t="n"/>
      <c r="H142" s="37" t="n"/>
      <c r="I142" s="14">
        <f>IF(COUNT($A142,$F142,$G142)&lt;3,"",ROUND(($G142+IF($G142&lt;$F142,1,0)-$F142)*24-$H142/60,2))</f>
        <v/>
      </c>
      <c r="J142" s="14">
        <f>IF($I142="","",IF($E142="休日出勤",0,ROUND(MAX(0,MIN($I142,8)-$C$2),2)))</f>
        <v/>
      </c>
      <c r="K142" s="14">
        <f>IF($I142="","",IF($E142="休日出勤",0,ROUND(MAX(0,$I142-8),2)))</f>
        <v/>
      </c>
      <c r="L142" s="14">
        <f>IF($I142="","",ROUND(MAX(0,MIN($G142+IF($G142&lt;$F142,1,0),29/24)-MAX($F142,22/24))*24+MAX(0,MIN($G142+IF($G142&lt;$F142,1,0),5/24)-$F142)*24,2))</f>
        <v/>
      </c>
      <c r="M142" s="14">
        <f>IF($I142="","",IF($E142="休日出勤",$I142,0))</f>
        <v/>
      </c>
      <c r="N142" s="15">
        <f>IF(COUNT($A142)=0,"",COUNTIF($A$5:$A$204,$A142))</f>
        <v/>
      </c>
      <c r="O142" s="15">
        <f>IF($N142="","",$N142-$C$1)</f>
        <v/>
      </c>
      <c r="P142" s="13">
        <f>IF($O142="","",IF($O142&lt;0,"不足","OK"))</f>
        <v/>
      </c>
    </row>
    <row r="143" hidden="1" ht="22" customHeight="1">
      <c r="A143" s="34" t="n"/>
      <c r="B143" s="7">
        <f>IF(COUNT($A143)=0,"",TEXT($A143,"aaa"))</f>
        <v/>
      </c>
      <c r="C143" s="35" t="n"/>
      <c r="D143" s="35" t="n"/>
      <c r="E143" s="35" t="n"/>
      <c r="F143" s="36" t="n"/>
      <c r="G143" s="36" t="n"/>
      <c r="H143" s="37" t="n"/>
      <c r="I143" s="11">
        <f>IF(COUNT($A143,$F143,$G143)&lt;3,"",ROUND(($G143+IF($G143&lt;$F143,1,0)-$F143)*24-$H143/60,2))</f>
        <v/>
      </c>
      <c r="J143" s="11">
        <f>IF($I143="","",IF($E143="休日出勤",0,ROUND(MAX(0,MIN($I143,8)-$C$2),2)))</f>
        <v/>
      </c>
      <c r="K143" s="11">
        <f>IF($I143="","",IF($E143="休日出勤",0,ROUND(MAX(0,$I143-8),2)))</f>
        <v/>
      </c>
      <c r="L143" s="11">
        <f>IF($I143="","",ROUND(MAX(0,MIN($G143+IF($G143&lt;$F143,1,0),29/24)-MAX($F143,22/24))*24+MAX(0,MIN($G143+IF($G143&lt;$F143,1,0),5/24)-$F143)*24,2))</f>
        <v/>
      </c>
      <c r="M143" s="11">
        <f>IF($I143="","",IF($E143="休日出勤",$I143,0))</f>
        <v/>
      </c>
      <c r="N143" s="12">
        <f>IF(COUNT($A143)=0,"",COUNTIF($A$5:$A$204,$A143))</f>
        <v/>
      </c>
      <c r="O143" s="12">
        <f>IF($N143="","",$N143-$C$1)</f>
        <v/>
      </c>
      <c r="P143" s="7">
        <f>IF($O143="","",IF($O143&lt;0,"不足","OK"))</f>
        <v/>
      </c>
    </row>
    <row r="144" hidden="1" ht="22" customHeight="1">
      <c r="A144" s="34" t="n"/>
      <c r="B144" s="13">
        <f>IF(COUNT($A144)=0,"",TEXT($A144,"aaa"))</f>
        <v/>
      </c>
      <c r="C144" s="35" t="n"/>
      <c r="D144" s="35" t="n"/>
      <c r="E144" s="35" t="n"/>
      <c r="F144" s="36" t="n"/>
      <c r="G144" s="36" t="n"/>
      <c r="H144" s="37" t="n"/>
      <c r="I144" s="14">
        <f>IF(COUNT($A144,$F144,$G144)&lt;3,"",ROUND(($G144+IF($G144&lt;$F144,1,0)-$F144)*24-$H144/60,2))</f>
        <v/>
      </c>
      <c r="J144" s="14">
        <f>IF($I144="","",IF($E144="休日出勤",0,ROUND(MAX(0,MIN($I144,8)-$C$2),2)))</f>
        <v/>
      </c>
      <c r="K144" s="14">
        <f>IF($I144="","",IF($E144="休日出勤",0,ROUND(MAX(0,$I144-8),2)))</f>
        <v/>
      </c>
      <c r="L144" s="14">
        <f>IF($I144="","",ROUND(MAX(0,MIN($G144+IF($G144&lt;$F144,1,0),29/24)-MAX($F144,22/24))*24+MAX(0,MIN($G144+IF($G144&lt;$F144,1,0),5/24)-$F144)*24,2))</f>
        <v/>
      </c>
      <c r="M144" s="14">
        <f>IF($I144="","",IF($E144="休日出勤",$I144,0))</f>
        <v/>
      </c>
      <c r="N144" s="15">
        <f>IF(COUNT($A144)=0,"",COUNTIF($A$5:$A$204,$A144))</f>
        <v/>
      </c>
      <c r="O144" s="15">
        <f>IF($N144="","",$N144-$C$1)</f>
        <v/>
      </c>
      <c r="P144" s="13">
        <f>IF($O144="","",IF($O144&lt;0,"不足","OK"))</f>
        <v/>
      </c>
    </row>
    <row r="145" hidden="1" ht="22" customHeight="1">
      <c r="A145" s="34" t="n"/>
      <c r="B145" s="7">
        <f>IF(COUNT($A145)=0,"",TEXT($A145,"aaa"))</f>
        <v/>
      </c>
      <c r="C145" s="35" t="n"/>
      <c r="D145" s="35" t="n"/>
      <c r="E145" s="35" t="n"/>
      <c r="F145" s="36" t="n"/>
      <c r="G145" s="36" t="n"/>
      <c r="H145" s="37" t="n"/>
      <c r="I145" s="11">
        <f>IF(COUNT($A145,$F145,$G145)&lt;3,"",ROUND(($G145+IF($G145&lt;$F145,1,0)-$F145)*24-$H145/60,2))</f>
        <v/>
      </c>
      <c r="J145" s="11">
        <f>IF($I145="","",IF($E145="休日出勤",0,ROUND(MAX(0,MIN($I145,8)-$C$2),2)))</f>
        <v/>
      </c>
      <c r="K145" s="11">
        <f>IF($I145="","",IF($E145="休日出勤",0,ROUND(MAX(0,$I145-8),2)))</f>
        <v/>
      </c>
      <c r="L145" s="11">
        <f>IF($I145="","",ROUND(MAX(0,MIN($G145+IF($G145&lt;$F145,1,0),29/24)-MAX($F145,22/24))*24+MAX(0,MIN($G145+IF($G145&lt;$F145,1,0),5/24)-$F145)*24,2))</f>
        <v/>
      </c>
      <c r="M145" s="11">
        <f>IF($I145="","",IF($E145="休日出勤",$I145,0))</f>
        <v/>
      </c>
      <c r="N145" s="12">
        <f>IF(COUNT($A145)=0,"",COUNTIF($A$5:$A$204,$A145))</f>
        <v/>
      </c>
      <c r="O145" s="12">
        <f>IF($N145="","",$N145-$C$1)</f>
        <v/>
      </c>
      <c r="P145" s="7">
        <f>IF($O145="","",IF($O145&lt;0,"不足","OK"))</f>
        <v/>
      </c>
    </row>
    <row r="146" hidden="1" ht="22" customHeight="1">
      <c r="A146" s="34" t="n"/>
      <c r="B146" s="13">
        <f>IF(COUNT($A146)=0,"",TEXT($A146,"aaa"))</f>
        <v/>
      </c>
      <c r="C146" s="35" t="n"/>
      <c r="D146" s="35" t="n"/>
      <c r="E146" s="35" t="n"/>
      <c r="F146" s="36" t="n"/>
      <c r="G146" s="36" t="n"/>
      <c r="H146" s="37" t="n"/>
      <c r="I146" s="14">
        <f>IF(COUNT($A146,$F146,$G146)&lt;3,"",ROUND(($G146+IF($G146&lt;$F146,1,0)-$F146)*24-$H146/60,2))</f>
        <v/>
      </c>
      <c r="J146" s="14">
        <f>IF($I146="","",IF($E146="休日出勤",0,ROUND(MAX(0,MIN($I146,8)-$C$2),2)))</f>
        <v/>
      </c>
      <c r="K146" s="14">
        <f>IF($I146="","",IF($E146="休日出勤",0,ROUND(MAX(0,$I146-8),2)))</f>
        <v/>
      </c>
      <c r="L146" s="14">
        <f>IF($I146="","",ROUND(MAX(0,MIN($G146+IF($G146&lt;$F146,1,0),29/24)-MAX($F146,22/24))*24+MAX(0,MIN($G146+IF($G146&lt;$F146,1,0),5/24)-$F146)*24,2))</f>
        <v/>
      </c>
      <c r="M146" s="14">
        <f>IF($I146="","",IF($E146="休日出勤",$I146,0))</f>
        <v/>
      </c>
      <c r="N146" s="15">
        <f>IF(COUNT($A146)=0,"",COUNTIF($A$5:$A$204,$A146))</f>
        <v/>
      </c>
      <c r="O146" s="15">
        <f>IF($N146="","",$N146-$C$1)</f>
        <v/>
      </c>
      <c r="P146" s="13">
        <f>IF($O146="","",IF($O146&lt;0,"不足","OK"))</f>
        <v/>
      </c>
    </row>
    <row r="147" hidden="1" ht="22" customHeight="1">
      <c r="A147" s="34" t="n"/>
      <c r="B147" s="7">
        <f>IF(COUNT($A147)=0,"",TEXT($A147,"aaa"))</f>
        <v/>
      </c>
      <c r="C147" s="35" t="n"/>
      <c r="D147" s="35" t="n"/>
      <c r="E147" s="35" t="n"/>
      <c r="F147" s="36" t="n"/>
      <c r="G147" s="36" t="n"/>
      <c r="H147" s="37" t="n"/>
      <c r="I147" s="11">
        <f>IF(COUNT($A147,$F147,$G147)&lt;3,"",ROUND(($G147+IF($G147&lt;$F147,1,0)-$F147)*24-$H147/60,2))</f>
        <v/>
      </c>
      <c r="J147" s="11">
        <f>IF($I147="","",IF($E147="休日出勤",0,ROUND(MAX(0,MIN($I147,8)-$C$2),2)))</f>
        <v/>
      </c>
      <c r="K147" s="11">
        <f>IF($I147="","",IF($E147="休日出勤",0,ROUND(MAX(0,$I147-8),2)))</f>
        <v/>
      </c>
      <c r="L147" s="11">
        <f>IF($I147="","",ROUND(MAX(0,MIN($G147+IF($G147&lt;$F147,1,0),29/24)-MAX($F147,22/24))*24+MAX(0,MIN($G147+IF($G147&lt;$F147,1,0),5/24)-$F147)*24,2))</f>
        <v/>
      </c>
      <c r="M147" s="11">
        <f>IF($I147="","",IF($E147="休日出勤",$I147,0))</f>
        <v/>
      </c>
      <c r="N147" s="12">
        <f>IF(COUNT($A147)=0,"",COUNTIF($A$5:$A$204,$A147))</f>
        <v/>
      </c>
      <c r="O147" s="12">
        <f>IF($N147="","",$N147-$C$1)</f>
        <v/>
      </c>
      <c r="P147" s="7">
        <f>IF($O147="","",IF($O147&lt;0,"不足","OK"))</f>
        <v/>
      </c>
    </row>
    <row r="148" hidden="1" ht="22" customHeight="1">
      <c r="A148" s="34" t="n"/>
      <c r="B148" s="13">
        <f>IF(COUNT($A148)=0,"",TEXT($A148,"aaa"))</f>
        <v/>
      </c>
      <c r="C148" s="35" t="n"/>
      <c r="D148" s="35" t="n"/>
      <c r="E148" s="35" t="n"/>
      <c r="F148" s="36" t="n"/>
      <c r="G148" s="36" t="n"/>
      <c r="H148" s="37" t="n"/>
      <c r="I148" s="14">
        <f>IF(COUNT($A148,$F148,$G148)&lt;3,"",ROUND(($G148+IF($G148&lt;$F148,1,0)-$F148)*24-$H148/60,2))</f>
        <v/>
      </c>
      <c r="J148" s="14">
        <f>IF($I148="","",IF($E148="休日出勤",0,ROUND(MAX(0,MIN($I148,8)-$C$2),2)))</f>
        <v/>
      </c>
      <c r="K148" s="14">
        <f>IF($I148="","",IF($E148="休日出勤",0,ROUND(MAX(0,$I148-8),2)))</f>
        <v/>
      </c>
      <c r="L148" s="14">
        <f>IF($I148="","",ROUND(MAX(0,MIN($G148+IF($G148&lt;$F148,1,0),29/24)-MAX($F148,22/24))*24+MAX(0,MIN($G148+IF($G148&lt;$F148,1,0),5/24)-$F148)*24,2))</f>
        <v/>
      </c>
      <c r="M148" s="14">
        <f>IF($I148="","",IF($E148="休日出勤",$I148,0))</f>
        <v/>
      </c>
      <c r="N148" s="15">
        <f>IF(COUNT($A148)=0,"",COUNTIF($A$5:$A$204,$A148))</f>
        <v/>
      </c>
      <c r="O148" s="15">
        <f>IF($N148="","",$N148-$C$1)</f>
        <v/>
      </c>
      <c r="P148" s="13">
        <f>IF($O148="","",IF($O148&lt;0,"不足","OK"))</f>
        <v/>
      </c>
    </row>
    <row r="149" hidden="1" ht="22" customHeight="1">
      <c r="A149" s="34" t="n"/>
      <c r="B149" s="7">
        <f>IF(COUNT($A149)=0,"",TEXT($A149,"aaa"))</f>
        <v/>
      </c>
      <c r="C149" s="35" t="n"/>
      <c r="D149" s="35" t="n"/>
      <c r="E149" s="35" t="n"/>
      <c r="F149" s="36" t="n"/>
      <c r="G149" s="36" t="n"/>
      <c r="H149" s="37" t="n"/>
      <c r="I149" s="11">
        <f>IF(COUNT($A149,$F149,$G149)&lt;3,"",ROUND(($G149+IF($G149&lt;$F149,1,0)-$F149)*24-$H149/60,2))</f>
        <v/>
      </c>
      <c r="J149" s="11">
        <f>IF($I149="","",IF($E149="休日出勤",0,ROUND(MAX(0,MIN($I149,8)-$C$2),2)))</f>
        <v/>
      </c>
      <c r="K149" s="11">
        <f>IF($I149="","",IF($E149="休日出勤",0,ROUND(MAX(0,$I149-8),2)))</f>
        <v/>
      </c>
      <c r="L149" s="11">
        <f>IF($I149="","",ROUND(MAX(0,MIN($G149+IF($G149&lt;$F149,1,0),29/24)-MAX($F149,22/24))*24+MAX(0,MIN($G149+IF($G149&lt;$F149,1,0),5/24)-$F149)*24,2))</f>
        <v/>
      </c>
      <c r="M149" s="11">
        <f>IF($I149="","",IF($E149="休日出勤",$I149,0))</f>
        <v/>
      </c>
      <c r="N149" s="12">
        <f>IF(COUNT($A149)=0,"",COUNTIF($A$5:$A$204,$A149))</f>
        <v/>
      </c>
      <c r="O149" s="12">
        <f>IF($N149="","",$N149-$C$1)</f>
        <v/>
      </c>
      <c r="P149" s="7">
        <f>IF($O149="","",IF($O149&lt;0,"不足","OK"))</f>
        <v/>
      </c>
    </row>
    <row r="150" hidden="1" ht="22" customHeight="1">
      <c r="A150" s="34" t="n"/>
      <c r="B150" s="13">
        <f>IF(COUNT($A150)=0,"",TEXT($A150,"aaa"))</f>
        <v/>
      </c>
      <c r="C150" s="35" t="n"/>
      <c r="D150" s="35" t="n"/>
      <c r="E150" s="35" t="n"/>
      <c r="F150" s="36" t="n"/>
      <c r="G150" s="36" t="n"/>
      <c r="H150" s="37" t="n"/>
      <c r="I150" s="14">
        <f>IF(COUNT($A150,$F150,$G150)&lt;3,"",ROUND(($G150+IF($G150&lt;$F150,1,0)-$F150)*24-$H150/60,2))</f>
        <v/>
      </c>
      <c r="J150" s="14">
        <f>IF($I150="","",IF($E150="休日出勤",0,ROUND(MAX(0,MIN($I150,8)-$C$2),2)))</f>
        <v/>
      </c>
      <c r="K150" s="14">
        <f>IF($I150="","",IF($E150="休日出勤",0,ROUND(MAX(0,$I150-8),2)))</f>
        <v/>
      </c>
      <c r="L150" s="14">
        <f>IF($I150="","",ROUND(MAX(0,MIN($G150+IF($G150&lt;$F150,1,0),29/24)-MAX($F150,22/24))*24+MAX(0,MIN($G150+IF($G150&lt;$F150,1,0),5/24)-$F150)*24,2))</f>
        <v/>
      </c>
      <c r="M150" s="14">
        <f>IF($I150="","",IF($E150="休日出勤",$I150,0))</f>
        <v/>
      </c>
      <c r="N150" s="15">
        <f>IF(COUNT($A150)=0,"",COUNTIF($A$5:$A$204,$A150))</f>
        <v/>
      </c>
      <c r="O150" s="15">
        <f>IF($N150="","",$N150-$C$1)</f>
        <v/>
      </c>
      <c r="P150" s="13">
        <f>IF($O150="","",IF($O150&lt;0,"不足","OK"))</f>
        <v/>
      </c>
    </row>
    <row r="151" hidden="1" ht="22" customHeight="1">
      <c r="A151" s="34" t="n"/>
      <c r="B151" s="7">
        <f>IF(COUNT($A151)=0,"",TEXT($A151,"aaa"))</f>
        <v/>
      </c>
      <c r="C151" s="35" t="n"/>
      <c r="D151" s="35" t="n"/>
      <c r="E151" s="35" t="n"/>
      <c r="F151" s="36" t="n"/>
      <c r="G151" s="36" t="n"/>
      <c r="H151" s="37" t="n"/>
      <c r="I151" s="11">
        <f>IF(COUNT($A151,$F151,$G151)&lt;3,"",ROUND(($G151+IF($G151&lt;$F151,1,0)-$F151)*24-$H151/60,2))</f>
        <v/>
      </c>
      <c r="J151" s="11">
        <f>IF($I151="","",IF($E151="休日出勤",0,ROUND(MAX(0,MIN($I151,8)-$C$2),2)))</f>
        <v/>
      </c>
      <c r="K151" s="11">
        <f>IF($I151="","",IF($E151="休日出勤",0,ROUND(MAX(0,$I151-8),2)))</f>
        <v/>
      </c>
      <c r="L151" s="11">
        <f>IF($I151="","",ROUND(MAX(0,MIN($G151+IF($G151&lt;$F151,1,0),29/24)-MAX($F151,22/24))*24+MAX(0,MIN($G151+IF($G151&lt;$F151,1,0),5/24)-$F151)*24,2))</f>
        <v/>
      </c>
      <c r="M151" s="11">
        <f>IF($I151="","",IF($E151="休日出勤",$I151,0))</f>
        <v/>
      </c>
      <c r="N151" s="12">
        <f>IF(COUNT($A151)=0,"",COUNTIF($A$5:$A$204,$A151))</f>
        <v/>
      </c>
      <c r="O151" s="12">
        <f>IF($N151="","",$N151-$C$1)</f>
        <v/>
      </c>
      <c r="P151" s="7">
        <f>IF($O151="","",IF($O151&lt;0,"不足","OK"))</f>
        <v/>
      </c>
    </row>
    <row r="152" hidden="1" ht="22" customHeight="1">
      <c r="A152" s="34" t="n"/>
      <c r="B152" s="13">
        <f>IF(COUNT($A152)=0,"",TEXT($A152,"aaa"))</f>
        <v/>
      </c>
      <c r="C152" s="35" t="n"/>
      <c r="D152" s="35" t="n"/>
      <c r="E152" s="35" t="n"/>
      <c r="F152" s="36" t="n"/>
      <c r="G152" s="36" t="n"/>
      <c r="H152" s="37" t="n"/>
      <c r="I152" s="14">
        <f>IF(COUNT($A152,$F152,$G152)&lt;3,"",ROUND(($G152+IF($G152&lt;$F152,1,0)-$F152)*24-$H152/60,2))</f>
        <v/>
      </c>
      <c r="J152" s="14">
        <f>IF($I152="","",IF($E152="休日出勤",0,ROUND(MAX(0,MIN($I152,8)-$C$2),2)))</f>
        <v/>
      </c>
      <c r="K152" s="14">
        <f>IF($I152="","",IF($E152="休日出勤",0,ROUND(MAX(0,$I152-8),2)))</f>
        <v/>
      </c>
      <c r="L152" s="14">
        <f>IF($I152="","",ROUND(MAX(0,MIN($G152+IF($G152&lt;$F152,1,0),29/24)-MAX($F152,22/24))*24+MAX(0,MIN($G152+IF($G152&lt;$F152,1,0),5/24)-$F152)*24,2))</f>
        <v/>
      </c>
      <c r="M152" s="14">
        <f>IF($I152="","",IF($E152="休日出勤",$I152,0))</f>
        <v/>
      </c>
      <c r="N152" s="15">
        <f>IF(COUNT($A152)=0,"",COUNTIF($A$5:$A$204,$A152))</f>
        <v/>
      </c>
      <c r="O152" s="15">
        <f>IF($N152="","",$N152-$C$1)</f>
        <v/>
      </c>
      <c r="P152" s="13">
        <f>IF($O152="","",IF($O152&lt;0,"不足","OK"))</f>
        <v/>
      </c>
    </row>
    <row r="153" hidden="1" ht="22" customHeight="1">
      <c r="A153" s="34" t="n"/>
      <c r="B153" s="7">
        <f>IF(COUNT($A153)=0,"",TEXT($A153,"aaa"))</f>
        <v/>
      </c>
      <c r="C153" s="35" t="n"/>
      <c r="D153" s="35" t="n"/>
      <c r="E153" s="35" t="n"/>
      <c r="F153" s="36" t="n"/>
      <c r="G153" s="36" t="n"/>
      <c r="H153" s="37" t="n"/>
      <c r="I153" s="11">
        <f>IF(COUNT($A153,$F153,$G153)&lt;3,"",ROUND(($G153+IF($G153&lt;$F153,1,0)-$F153)*24-$H153/60,2))</f>
        <v/>
      </c>
      <c r="J153" s="11">
        <f>IF($I153="","",IF($E153="休日出勤",0,ROUND(MAX(0,MIN($I153,8)-$C$2),2)))</f>
        <v/>
      </c>
      <c r="K153" s="11">
        <f>IF($I153="","",IF($E153="休日出勤",0,ROUND(MAX(0,$I153-8),2)))</f>
        <v/>
      </c>
      <c r="L153" s="11">
        <f>IF($I153="","",ROUND(MAX(0,MIN($G153+IF($G153&lt;$F153,1,0),29/24)-MAX($F153,22/24))*24+MAX(0,MIN($G153+IF($G153&lt;$F153,1,0),5/24)-$F153)*24,2))</f>
        <v/>
      </c>
      <c r="M153" s="11">
        <f>IF($I153="","",IF($E153="休日出勤",$I153,0))</f>
        <v/>
      </c>
      <c r="N153" s="12">
        <f>IF(COUNT($A153)=0,"",COUNTIF($A$5:$A$204,$A153))</f>
        <v/>
      </c>
      <c r="O153" s="12">
        <f>IF($N153="","",$N153-$C$1)</f>
        <v/>
      </c>
      <c r="P153" s="7">
        <f>IF($O153="","",IF($O153&lt;0,"不足","OK"))</f>
        <v/>
      </c>
    </row>
    <row r="154" hidden="1" ht="22" customHeight="1">
      <c r="A154" s="34" t="n"/>
      <c r="B154" s="13">
        <f>IF(COUNT($A154)=0,"",TEXT($A154,"aaa"))</f>
        <v/>
      </c>
      <c r="C154" s="35" t="n"/>
      <c r="D154" s="35" t="n"/>
      <c r="E154" s="35" t="n"/>
      <c r="F154" s="36" t="n"/>
      <c r="G154" s="36" t="n"/>
      <c r="H154" s="37" t="n"/>
      <c r="I154" s="14">
        <f>IF(COUNT($A154,$F154,$G154)&lt;3,"",ROUND(($G154+IF($G154&lt;$F154,1,0)-$F154)*24-$H154/60,2))</f>
        <v/>
      </c>
      <c r="J154" s="14">
        <f>IF($I154="","",IF($E154="休日出勤",0,ROUND(MAX(0,MIN($I154,8)-$C$2),2)))</f>
        <v/>
      </c>
      <c r="K154" s="14">
        <f>IF($I154="","",IF($E154="休日出勤",0,ROUND(MAX(0,$I154-8),2)))</f>
        <v/>
      </c>
      <c r="L154" s="14">
        <f>IF($I154="","",ROUND(MAX(0,MIN($G154+IF($G154&lt;$F154,1,0),29/24)-MAX($F154,22/24))*24+MAX(0,MIN($G154+IF($G154&lt;$F154,1,0),5/24)-$F154)*24,2))</f>
        <v/>
      </c>
      <c r="M154" s="14">
        <f>IF($I154="","",IF($E154="休日出勤",$I154,0))</f>
        <v/>
      </c>
      <c r="N154" s="15">
        <f>IF(COUNT($A154)=0,"",COUNTIF($A$5:$A$204,$A154))</f>
        <v/>
      </c>
      <c r="O154" s="15">
        <f>IF($N154="","",$N154-$C$1)</f>
        <v/>
      </c>
      <c r="P154" s="13">
        <f>IF($O154="","",IF($O154&lt;0,"不足","OK"))</f>
        <v/>
      </c>
    </row>
    <row r="155" hidden="1" ht="22" customHeight="1">
      <c r="A155" s="34" t="n"/>
      <c r="B155" s="7">
        <f>IF(COUNT($A155)=0,"",TEXT($A155,"aaa"))</f>
        <v/>
      </c>
      <c r="C155" s="35" t="n"/>
      <c r="D155" s="35" t="n"/>
      <c r="E155" s="35" t="n"/>
      <c r="F155" s="36" t="n"/>
      <c r="G155" s="36" t="n"/>
      <c r="H155" s="37" t="n"/>
      <c r="I155" s="11">
        <f>IF(COUNT($A155,$F155,$G155)&lt;3,"",ROUND(($G155+IF($G155&lt;$F155,1,0)-$F155)*24-$H155/60,2))</f>
        <v/>
      </c>
      <c r="J155" s="11">
        <f>IF($I155="","",IF($E155="休日出勤",0,ROUND(MAX(0,MIN($I155,8)-$C$2),2)))</f>
        <v/>
      </c>
      <c r="K155" s="11">
        <f>IF($I155="","",IF($E155="休日出勤",0,ROUND(MAX(0,$I155-8),2)))</f>
        <v/>
      </c>
      <c r="L155" s="11">
        <f>IF($I155="","",ROUND(MAX(0,MIN($G155+IF($G155&lt;$F155,1,0),29/24)-MAX($F155,22/24))*24+MAX(0,MIN($G155+IF($G155&lt;$F155,1,0),5/24)-$F155)*24,2))</f>
        <v/>
      </c>
      <c r="M155" s="11">
        <f>IF($I155="","",IF($E155="休日出勤",$I155,0))</f>
        <v/>
      </c>
      <c r="N155" s="12">
        <f>IF(COUNT($A155)=0,"",COUNTIF($A$5:$A$204,$A155))</f>
        <v/>
      </c>
      <c r="O155" s="12">
        <f>IF($N155="","",$N155-$C$1)</f>
        <v/>
      </c>
      <c r="P155" s="7">
        <f>IF($O155="","",IF($O155&lt;0,"不足","OK"))</f>
        <v/>
      </c>
    </row>
    <row r="156" hidden="1" ht="22" customHeight="1">
      <c r="A156" s="34" t="n"/>
      <c r="B156" s="13">
        <f>IF(COUNT($A156)=0,"",TEXT($A156,"aaa"))</f>
        <v/>
      </c>
      <c r="C156" s="35" t="n"/>
      <c r="D156" s="35" t="n"/>
      <c r="E156" s="35" t="n"/>
      <c r="F156" s="36" t="n"/>
      <c r="G156" s="36" t="n"/>
      <c r="H156" s="37" t="n"/>
      <c r="I156" s="14">
        <f>IF(COUNT($A156,$F156,$G156)&lt;3,"",ROUND(($G156+IF($G156&lt;$F156,1,0)-$F156)*24-$H156/60,2))</f>
        <v/>
      </c>
      <c r="J156" s="14">
        <f>IF($I156="","",IF($E156="休日出勤",0,ROUND(MAX(0,MIN($I156,8)-$C$2),2)))</f>
        <v/>
      </c>
      <c r="K156" s="14">
        <f>IF($I156="","",IF($E156="休日出勤",0,ROUND(MAX(0,$I156-8),2)))</f>
        <v/>
      </c>
      <c r="L156" s="14">
        <f>IF($I156="","",ROUND(MAX(0,MIN($G156+IF($G156&lt;$F156,1,0),29/24)-MAX($F156,22/24))*24+MAX(0,MIN($G156+IF($G156&lt;$F156,1,0),5/24)-$F156)*24,2))</f>
        <v/>
      </c>
      <c r="M156" s="14">
        <f>IF($I156="","",IF($E156="休日出勤",$I156,0))</f>
        <v/>
      </c>
      <c r="N156" s="15">
        <f>IF(COUNT($A156)=0,"",COUNTIF($A$5:$A$204,$A156))</f>
        <v/>
      </c>
      <c r="O156" s="15">
        <f>IF($N156="","",$N156-$C$1)</f>
        <v/>
      </c>
      <c r="P156" s="13">
        <f>IF($O156="","",IF($O156&lt;0,"不足","OK"))</f>
        <v/>
      </c>
    </row>
    <row r="157" hidden="1" ht="22" customHeight="1">
      <c r="A157" s="34" t="n"/>
      <c r="B157" s="7">
        <f>IF(COUNT($A157)=0,"",TEXT($A157,"aaa"))</f>
        <v/>
      </c>
      <c r="C157" s="35" t="n"/>
      <c r="D157" s="35" t="n"/>
      <c r="E157" s="35" t="n"/>
      <c r="F157" s="36" t="n"/>
      <c r="G157" s="36" t="n"/>
      <c r="H157" s="37" t="n"/>
      <c r="I157" s="11">
        <f>IF(COUNT($A157,$F157,$G157)&lt;3,"",ROUND(($G157+IF($G157&lt;$F157,1,0)-$F157)*24-$H157/60,2))</f>
        <v/>
      </c>
      <c r="J157" s="11">
        <f>IF($I157="","",IF($E157="休日出勤",0,ROUND(MAX(0,MIN($I157,8)-$C$2),2)))</f>
        <v/>
      </c>
      <c r="K157" s="11">
        <f>IF($I157="","",IF($E157="休日出勤",0,ROUND(MAX(0,$I157-8),2)))</f>
        <v/>
      </c>
      <c r="L157" s="11">
        <f>IF($I157="","",ROUND(MAX(0,MIN($G157+IF($G157&lt;$F157,1,0),29/24)-MAX($F157,22/24))*24+MAX(0,MIN($G157+IF($G157&lt;$F157,1,0),5/24)-$F157)*24,2))</f>
        <v/>
      </c>
      <c r="M157" s="11">
        <f>IF($I157="","",IF($E157="休日出勤",$I157,0))</f>
        <v/>
      </c>
      <c r="N157" s="12">
        <f>IF(COUNT($A157)=0,"",COUNTIF($A$5:$A$204,$A157))</f>
        <v/>
      </c>
      <c r="O157" s="12">
        <f>IF($N157="","",$N157-$C$1)</f>
        <v/>
      </c>
      <c r="P157" s="7">
        <f>IF($O157="","",IF($O157&lt;0,"不足","OK"))</f>
        <v/>
      </c>
    </row>
    <row r="158" hidden="1" ht="22" customHeight="1">
      <c r="A158" s="34" t="n"/>
      <c r="B158" s="13">
        <f>IF(COUNT($A158)=0,"",TEXT($A158,"aaa"))</f>
        <v/>
      </c>
      <c r="C158" s="35" t="n"/>
      <c r="D158" s="35" t="n"/>
      <c r="E158" s="35" t="n"/>
      <c r="F158" s="36" t="n"/>
      <c r="G158" s="36" t="n"/>
      <c r="H158" s="37" t="n"/>
      <c r="I158" s="14">
        <f>IF(COUNT($A158,$F158,$G158)&lt;3,"",ROUND(($G158+IF($G158&lt;$F158,1,0)-$F158)*24-$H158/60,2))</f>
        <v/>
      </c>
      <c r="J158" s="14">
        <f>IF($I158="","",IF($E158="休日出勤",0,ROUND(MAX(0,MIN($I158,8)-$C$2),2)))</f>
        <v/>
      </c>
      <c r="K158" s="14">
        <f>IF($I158="","",IF($E158="休日出勤",0,ROUND(MAX(0,$I158-8),2)))</f>
        <v/>
      </c>
      <c r="L158" s="14">
        <f>IF($I158="","",ROUND(MAX(0,MIN($G158+IF($G158&lt;$F158,1,0),29/24)-MAX($F158,22/24))*24+MAX(0,MIN($G158+IF($G158&lt;$F158,1,0),5/24)-$F158)*24,2))</f>
        <v/>
      </c>
      <c r="M158" s="14">
        <f>IF($I158="","",IF($E158="休日出勤",$I158,0))</f>
        <v/>
      </c>
      <c r="N158" s="15">
        <f>IF(COUNT($A158)=0,"",COUNTIF($A$5:$A$204,$A158))</f>
        <v/>
      </c>
      <c r="O158" s="15">
        <f>IF($N158="","",$N158-$C$1)</f>
        <v/>
      </c>
      <c r="P158" s="13">
        <f>IF($O158="","",IF($O158&lt;0,"不足","OK"))</f>
        <v/>
      </c>
    </row>
    <row r="159" hidden="1" ht="22" customHeight="1">
      <c r="A159" s="34" t="n"/>
      <c r="B159" s="7">
        <f>IF(COUNT($A159)=0,"",TEXT($A159,"aaa"))</f>
        <v/>
      </c>
      <c r="C159" s="35" t="n"/>
      <c r="D159" s="35" t="n"/>
      <c r="E159" s="35" t="n"/>
      <c r="F159" s="36" t="n"/>
      <c r="G159" s="36" t="n"/>
      <c r="H159" s="37" t="n"/>
      <c r="I159" s="11">
        <f>IF(COUNT($A159,$F159,$G159)&lt;3,"",ROUND(($G159+IF($G159&lt;$F159,1,0)-$F159)*24-$H159/60,2))</f>
        <v/>
      </c>
      <c r="J159" s="11">
        <f>IF($I159="","",IF($E159="休日出勤",0,ROUND(MAX(0,MIN($I159,8)-$C$2),2)))</f>
        <v/>
      </c>
      <c r="K159" s="11">
        <f>IF($I159="","",IF($E159="休日出勤",0,ROUND(MAX(0,$I159-8),2)))</f>
        <v/>
      </c>
      <c r="L159" s="11">
        <f>IF($I159="","",ROUND(MAX(0,MIN($G159+IF($G159&lt;$F159,1,0),29/24)-MAX($F159,22/24))*24+MAX(0,MIN($G159+IF($G159&lt;$F159,1,0),5/24)-$F159)*24,2))</f>
        <v/>
      </c>
      <c r="M159" s="11">
        <f>IF($I159="","",IF($E159="休日出勤",$I159,0))</f>
        <v/>
      </c>
      <c r="N159" s="12">
        <f>IF(COUNT($A159)=0,"",COUNTIF($A$5:$A$204,$A159))</f>
        <v/>
      </c>
      <c r="O159" s="12">
        <f>IF($N159="","",$N159-$C$1)</f>
        <v/>
      </c>
      <c r="P159" s="7">
        <f>IF($O159="","",IF($O159&lt;0,"不足","OK"))</f>
        <v/>
      </c>
    </row>
    <row r="160" hidden="1" ht="22" customHeight="1">
      <c r="A160" s="34" t="n"/>
      <c r="B160" s="13">
        <f>IF(COUNT($A160)=0,"",TEXT($A160,"aaa"))</f>
        <v/>
      </c>
      <c r="C160" s="35" t="n"/>
      <c r="D160" s="35" t="n"/>
      <c r="E160" s="35" t="n"/>
      <c r="F160" s="36" t="n"/>
      <c r="G160" s="36" t="n"/>
      <c r="H160" s="37" t="n"/>
      <c r="I160" s="14">
        <f>IF(COUNT($A160,$F160,$G160)&lt;3,"",ROUND(($G160+IF($G160&lt;$F160,1,0)-$F160)*24-$H160/60,2))</f>
        <v/>
      </c>
      <c r="J160" s="14">
        <f>IF($I160="","",IF($E160="休日出勤",0,ROUND(MAX(0,MIN($I160,8)-$C$2),2)))</f>
        <v/>
      </c>
      <c r="K160" s="14">
        <f>IF($I160="","",IF($E160="休日出勤",0,ROUND(MAX(0,$I160-8),2)))</f>
        <v/>
      </c>
      <c r="L160" s="14">
        <f>IF($I160="","",ROUND(MAX(0,MIN($G160+IF($G160&lt;$F160,1,0),29/24)-MAX($F160,22/24))*24+MAX(0,MIN($G160+IF($G160&lt;$F160,1,0),5/24)-$F160)*24,2))</f>
        <v/>
      </c>
      <c r="M160" s="14">
        <f>IF($I160="","",IF($E160="休日出勤",$I160,0))</f>
        <v/>
      </c>
      <c r="N160" s="15">
        <f>IF(COUNT($A160)=0,"",COUNTIF($A$5:$A$204,$A160))</f>
        <v/>
      </c>
      <c r="O160" s="15">
        <f>IF($N160="","",$N160-$C$1)</f>
        <v/>
      </c>
      <c r="P160" s="13">
        <f>IF($O160="","",IF($O160&lt;0,"不足","OK"))</f>
        <v/>
      </c>
    </row>
    <row r="161" hidden="1" ht="22" customHeight="1">
      <c r="A161" s="34" t="n"/>
      <c r="B161" s="7">
        <f>IF(COUNT($A161)=0,"",TEXT($A161,"aaa"))</f>
        <v/>
      </c>
      <c r="C161" s="35" t="n"/>
      <c r="D161" s="35" t="n"/>
      <c r="E161" s="35" t="n"/>
      <c r="F161" s="36" t="n"/>
      <c r="G161" s="36" t="n"/>
      <c r="H161" s="37" t="n"/>
      <c r="I161" s="11">
        <f>IF(COUNT($A161,$F161,$G161)&lt;3,"",ROUND(($G161+IF($G161&lt;$F161,1,0)-$F161)*24-$H161/60,2))</f>
        <v/>
      </c>
      <c r="J161" s="11">
        <f>IF($I161="","",IF($E161="休日出勤",0,ROUND(MAX(0,MIN($I161,8)-$C$2),2)))</f>
        <v/>
      </c>
      <c r="K161" s="11">
        <f>IF($I161="","",IF($E161="休日出勤",0,ROUND(MAX(0,$I161-8),2)))</f>
        <v/>
      </c>
      <c r="L161" s="11">
        <f>IF($I161="","",ROUND(MAX(0,MIN($G161+IF($G161&lt;$F161,1,0),29/24)-MAX($F161,22/24))*24+MAX(0,MIN($G161+IF($G161&lt;$F161,1,0),5/24)-$F161)*24,2))</f>
        <v/>
      </c>
      <c r="M161" s="11">
        <f>IF($I161="","",IF($E161="休日出勤",$I161,0))</f>
        <v/>
      </c>
      <c r="N161" s="12">
        <f>IF(COUNT($A161)=0,"",COUNTIF($A$5:$A$204,$A161))</f>
        <v/>
      </c>
      <c r="O161" s="12">
        <f>IF($N161="","",$N161-$C$1)</f>
        <v/>
      </c>
      <c r="P161" s="7">
        <f>IF($O161="","",IF($O161&lt;0,"不足","OK"))</f>
        <v/>
      </c>
    </row>
    <row r="162" hidden="1" ht="22" customHeight="1">
      <c r="A162" s="34" t="n"/>
      <c r="B162" s="13">
        <f>IF(COUNT($A162)=0,"",TEXT($A162,"aaa"))</f>
        <v/>
      </c>
      <c r="C162" s="35" t="n"/>
      <c r="D162" s="35" t="n"/>
      <c r="E162" s="35" t="n"/>
      <c r="F162" s="36" t="n"/>
      <c r="G162" s="36" t="n"/>
      <c r="H162" s="37" t="n"/>
      <c r="I162" s="14">
        <f>IF(COUNT($A162,$F162,$G162)&lt;3,"",ROUND(($G162+IF($G162&lt;$F162,1,0)-$F162)*24-$H162/60,2))</f>
        <v/>
      </c>
      <c r="J162" s="14">
        <f>IF($I162="","",IF($E162="休日出勤",0,ROUND(MAX(0,MIN($I162,8)-$C$2),2)))</f>
        <v/>
      </c>
      <c r="K162" s="14">
        <f>IF($I162="","",IF($E162="休日出勤",0,ROUND(MAX(0,$I162-8),2)))</f>
        <v/>
      </c>
      <c r="L162" s="14">
        <f>IF($I162="","",ROUND(MAX(0,MIN($G162+IF($G162&lt;$F162,1,0),29/24)-MAX($F162,22/24))*24+MAX(0,MIN($G162+IF($G162&lt;$F162,1,0),5/24)-$F162)*24,2))</f>
        <v/>
      </c>
      <c r="M162" s="14">
        <f>IF($I162="","",IF($E162="休日出勤",$I162,0))</f>
        <v/>
      </c>
      <c r="N162" s="15">
        <f>IF(COUNT($A162)=0,"",COUNTIF($A$5:$A$204,$A162))</f>
        <v/>
      </c>
      <c r="O162" s="15">
        <f>IF($N162="","",$N162-$C$1)</f>
        <v/>
      </c>
      <c r="P162" s="13">
        <f>IF($O162="","",IF($O162&lt;0,"不足","OK"))</f>
        <v/>
      </c>
    </row>
    <row r="163" hidden="1" ht="22" customHeight="1">
      <c r="A163" s="34" t="n"/>
      <c r="B163" s="7">
        <f>IF(COUNT($A163)=0,"",TEXT($A163,"aaa"))</f>
        <v/>
      </c>
      <c r="C163" s="35" t="n"/>
      <c r="D163" s="35" t="n"/>
      <c r="E163" s="35" t="n"/>
      <c r="F163" s="36" t="n"/>
      <c r="G163" s="36" t="n"/>
      <c r="H163" s="37" t="n"/>
      <c r="I163" s="11">
        <f>IF(COUNT($A163,$F163,$G163)&lt;3,"",ROUND(($G163+IF($G163&lt;$F163,1,0)-$F163)*24-$H163/60,2))</f>
        <v/>
      </c>
      <c r="J163" s="11">
        <f>IF($I163="","",IF($E163="休日出勤",0,ROUND(MAX(0,MIN($I163,8)-$C$2),2)))</f>
        <v/>
      </c>
      <c r="K163" s="11">
        <f>IF($I163="","",IF($E163="休日出勤",0,ROUND(MAX(0,$I163-8),2)))</f>
        <v/>
      </c>
      <c r="L163" s="11">
        <f>IF($I163="","",ROUND(MAX(0,MIN($G163+IF($G163&lt;$F163,1,0),29/24)-MAX($F163,22/24))*24+MAX(0,MIN($G163+IF($G163&lt;$F163,1,0),5/24)-$F163)*24,2))</f>
        <v/>
      </c>
      <c r="M163" s="11">
        <f>IF($I163="","",IF($E163="休日出勤",$I163,0))</f>
        <v/>
      </c>
      <c r="N163" s="12">
        <f>IF(COUNT($A163)=0,"",COUNTIF($A$5:$A$204,$A163))</f>
        <v/>
      </c>
      <c r="O163" s="12">
        <f>IF($N163="","",$N163-$C$1)</f>
        <v/>
      </c>
      <c r="P163" s="7">
        <f>IF($O163="","",IF($O163&lt;0,"不足","OK"))</f>
        <v/>
      </c>
    </row>
    <row r="164" hidden="1" ht="22" customHeight="1">
      <c r="A164" s="34" t="n"/>
      <c r="B164" s="13">
        <f>IF(COUNT($A164)=0,"",TEXT($A164,"aaa"))</f>
        <v/>
      </c>
      <c r="C164" s="35" t="n"/>
      <c r="D164" s="35" t="n"/>
      <c r="E164" s="35" t="n"/>
      <c r="F164" s="36" t="n"/>
      <c r="G164" s="36" t="n"/>
      <c r="H164" s="37" t="n"/>
      <c r="I164" s="14">
        <f>IF(COUNT($A164,$F164,$G164)&lt;3,"",ROUND(($G164+IF($G164&lt;$F164,1,0)-$F164)*24-$H164/60,2))</f>
        <v/>
      </c>
      <c r="J164" s="14">
        <f>IF($I164="","",IF($E164="休日出勤",0,ROUND(MAX(0,MIN($I164,8)-$C$2),2)))</f>
        <v/>
      </c>
      <c r="K164" s="14">
        <f>IF($I164="","",IF($E164="休日出勤",0,ROUND(MAX(0,$I164-8),2)))</f>
        <v/>
      </c>
      <c r="L164" s="14">
        <f>IF($I164="","",ROUND(MAX(0,MIN($G164+IF($G164&lt;$F164,1,0),29/24)-MAX($F164,22/24))*24+MAX(0,MIN($G164+IF($G164&lt;$F164,1,0),5/24)-$F164)*24,2))</f>
        <v/>
      </c>
      <c r="M164" s="14">
        <f>IF($I164="","",IF($E164="休日出勤",$I164,0))</f>
        <v/>
      </c>
      <c r="N164" s="15">
        <f>IF(COUNT($A164)=0,"",COUNTIF($A$5:$A$204,$A164))</f>
        <v/>
      </c>
      <c r="O164" s="15">
        <f>IF($N164="","",$N164-$C$1)</f>
        <v/>
      </c>
      <c r="P164" s="13">
        <f>IF($O164="","",IF($O164&lt;0,"不足","OK"))</f>
        <v/>
      </c>
    </row>
    <row r="165" hidden="1" ht="22" customHeight="1">
      <c r="A165" s="34" t="n"/>
      <c r="B165" s="7">
        <f>IF(COUNT($A165)=0,"",TEXT($A165,"aaa"))</f>
        <v/>
      </c>
      <c r="C165" s="35" t="n"/>
      <c r="D165" s="35" t="n"/>
      <c r="E165" s="35" t="n"/>
      <c r="F165" s="36" t="n"/>
      <c r="G165" s="36" t="n"/>
      <c r="H165" s="37" t="n"/>
      <c r="I165" s="11">
        <f>IF(COUNT($A165,$F165,$G165)&lt;3,"",ROUND(($G165+IF($G165&lt;$F165,1,0)-$F165)*24-$H165/60,2))</f>
        <v/>
      </c>
      <c r="J165" s="11">
        <f>IF($I165="","",IF($E165="休日出勤",0,ROUND(MAX(0,MIN($I165,8)-$C$2),2)))</f>
        <v/>
      </c>
      <c r="K165" s="11">
        <f>IF($I165="","",IF($E165="休日出勤",0,ROUND(MAX(0,$I165-8),2)))</f>
        <v/>
      </c>
      <c r="L165" s="11">
        <f>IF($I165="","",ROUND(MAX(0,MIN($G165+IF($G165&lt;$F165,1,0),29/24)-MAX($F165,22/24))*24+MAX(0,MIN($G165+IF($G165&lt;$F165,1,0),5/24)-$F165)*24,2))</f>
        <v/>
      </c>
      <c r="M165" s="11">
        <f>IF($I165="","",IF($E165="休日出勤",$I165,0))</f>
        <v/>
      </c>
      <c r="N165" s="12">
        <f>IF(COUNT($A165)=0,"",COUNTIF($A$5:$A$204,$A165))</f>
        <v/>
      </c>
      <c r="O165" s="12">
        <f>IF($N165="","",$N165-$C$1)</f>
        <v/>
      </c>
      <c r="P165" s="7">
        <f>IF($O165="","",IF($O165&lt;0,"不足","OK"))</f>
        <v/>
      </c>
    </row>
    <row r="166" hidden="1" ht="22" customHeight="1">
      <c r="A166" s="34" t="n"/>
      <c r="B166" s="13">
        <f>IF(COUNT($A166)=0,"",TEXT($A166,"aaa"))</f>
        <v/>
      </c>
      <c r="C166" s="35" t="n"/>
      <c r="D166" s="35" t="n"/>
      <c r="E166" s="35" t="n"/>
      <c r="F166" s="36" t="n"/>
      <c r="G166" s="36" t="n"/>
      <c r="H166" s="37" t="n"/>
      <c r="I166" s="14">
        <f>IF(COUNT($A166,$F166,$G166)&lt;3,"",ROUND(($G166+IF($G166&lt;$F166,1,0)-$F166)*24-$H166/60,2))</f>
        <v/>
      </c>
      <c r="J166" s="14">
        <f>IF($I166="","",IF($E166="休日出勤",0,ROUND(MAX(0,MIN($I166,8)-$C$2),2)))</f>
        <v/>
      </c>
      <c r="K166" s="14">
        <f>IF($I166="","",IF($E166="休日出勤",0,ROUND(MAX(0,$I166-8),2)))</f>
        <v/>
      </c>
      <c r="L166" s="14">
        <f>IF($I166="","",ROUND(MAX(0,MIN($G166+IF($G166&lt;$F166,1,0),29/24)-MAX($F166,22/24))*24+MAX(0,MIN($G166+IF($G166&lt;$F166,1,0),5/24)-$F166)*24,2))</f>
        <v/>
      </c>
      <c r="M166" s="14">
        <f>IF($I166="","",IF($E166="休日出勤",$I166,0))</f>
        <v/>
      </c>
      <c r="N166" s="15">
        <f>IF(COUNT($A166)=0,"",COUNTIF($A$5:$A$204,$A166))</f>
        <v/>
      </c>
      <c r="O166" s="15">
        <f>IF($N166="","",$N166-$C$1)</f>
        <v/>
      </c>
      <c r="P166" s="13">
        <f>IF($O166="","",IF($O166&lt;0,"不足","OK"))</f>
        <v/>
      </c>
    </row>
    <row r="167" hidden="1" ht="22" customHeight="1">
      <c r="A167" s="34" t="n"/>
      <c r="B167" s="7">
        <f>IF(COUNT($A167)=0,"",TEXT($A167,"aaa"))</f>
        <v/>
      </c>
      <c r="C167" s="35" t="n"/>
      <c r="D167" s="35" t="n"/>
      <c r="E167" s="35" t="n"/>
      <c r="F167" s="36" t="n"/>
      <c r="G167" s="36" t="n"/>
      <c r="H167" s="37" t="n"/>
      <c r="I167" s="11">
        <f>IF(COUNT($A167,$F167,$G167)&lt;3,"",ROUND(($G167+IF($G167&lt;$F167,1,0)-$F167)*24-$H167/60,2))</f>
        <v/>
      </c>
      <c r="J167" s="11">
        <f>IF($I167="","",IF($E167="休日出勤",0,ROUND(MAX(0,MIN($I167,8)-$C$2),2)))</f>
        <v/>
      </c>
      <c r="K167" s="11">
        <f>IF($I167="","",IF($E167="休日出勤",0,ROUND(MAX(0,$I167-8),2)))</f>
        <v/>
      </c>
      <c r="L167" s="11">
        <f>IF($I167="","",ROUND(MAX(0,MIN($G167+IF($G167&lt;$F167,1,0),29/24)-MAX($F167,22/24))*24+MAX(0,MIN($G167+IF($G167&lt;$F167,1,0),5/24)-$F167)*24,2))</f>
        <v/>
      </c>
      <c r="M167" s="11">
        <f>IF($I167="","",IF($E167="休日出勤",$I167,0))</f>
        <v/>
      </c>
      <c r="N167" s="12">
        <f>IF(COUNT($A167)=0,"",COUNTIF($A$5:$A$204,$A167))</f>
        <v/>
      </c>
      <c r="O167" s="12">
        <f>IF($N167="","",$N167-$C$1)</f>
        <v/>
      </c>
      <c r="P167" s="7">
        <f>IF($O167="","",IF($O167&lt;0,"不足","OK"))</f>
        <v/>
      </c>
    </row>
    <row r="168" hidden="1" ht="22" customHeight="1">
      <c r="A168" s="34" t="n"/>
      <c r="B168" s="13">
        <f>IF(COUNT($A168)=0,"",TEXT($A168,"aaa"))</f>
        <v/>
      </c>
      <c r="C168" s="35" t="n"/>
      <c r="D168" s="35" t="n"/>
      <c r="E168" s="35" t="n"/>
      <c r="F168" s="36" t="n"/>
      <c r="G168" s="36" t="n"/>
      <c r="H168" s="37" t="n"/>
      <c r="I168" s="14">
        <f>IF(COUNT($A168,$F168,$G168)&lt;3,"",ROUND(($G168+IF($G168&lt;$F168,1,0)-$F168)*24-$H168/60,2))</f>
        <v/>
      </c>
      <c r="J168" s="14">
        <f>IF($I168="","",IF($E168="休日出勤",0,ROUND(MAX(0,MIN($I168,8)-$C$2),2)))</f>
        <v/>
      </c>
      <c r="K168" s="14">
        <f>IF($I168="","",IF($E168="休日出勤",0,ROUND(MAX(0,$I168-8),2)))</f>
        <v/>
      </c>
      <c r="L168" s="14">
        <f>IF($I168="","",ROUND(MAX(0,MIN($G168+IF($G168&lt;$F168,1,0),29/24)-MAX($F168,22/24))*24+MAX(0,MIN($G168+IF($G168&lt;$F168,1,0),5/24)-$F168)*24,2))</f>
        <v/>
      </c>
      <c r="M168" s="14">
        <f>IF($I168="","",IF($E168="休日出勤",$I168,0))</f>
        <v/>
      </c>
      <c r="N168" s="15">
        <f>IF(COUNT($A168)=0,"",COUNTIF($A$5:$A$204,$A168))</f>
        <v/>
      </c>
      <c r="O168" s="15">
        <f>IF($N168="","",$N168-$C$1)</f>
        <v/>
      </c>
      <c r="P168" s="13">
        <f>IF($O168="","",IF($O168&lt;0,"不足","OK"))</f>
        <v/>
      </c>
    </row>
    <row r="169" hidden="1" ht="22" customHeight="1">
      <c r="A169" s="34" t="n"/>
      <c r="B169" s="7">
        <f>IF(COUNT($A169)=0,"",TEXT($A169,"aaa"))</f>
        <v/>
      </c>
      <c r="C169" s="35" t="n"/>
      <c r="D169" s="35" t="n"/>
      <c r="E169" s="35" t="n"/>
      <c r="F169" s="36" t="n"/>
      <c r="G169" s="36" t="n"/>
      <c r="H169" s="37" t="n"/>
      <c r="I169" s="11">
        <f>IF(COUNT($A169,$F169,$G169)&lt;3,"",ROUND(($G169+IF($G169&lt;$F169,1,0)-$F169)*24-$H169/60,2))</f>
        <v/>
      </c>
      <c r="J169" s="11">
        <f>IF($I169="","",IF($E169="休日出勤",0,ROUND(MAX(0,MIN($I169,8)-$C$2),2)))</f>
        <v/>
      </c>
      <c r="K169" s="11">
        <f>IF($I169="","",IF($E169="休日出勤",0,ROUND(MAX(0,$I169-8),2)))</f>
        <v/>
      </c>
      <c r="L169" s="11">
        <f>IF($I169="","",ROUND(MAX(0,MIN($G169+IF($G169&lt;$F169,1,0),29/24)-MAX($F169,22/24))*24+MAX(0,MIN($G169+IF($G169&lt;$F169,1,0),5/24)-$F169)*24,2))</f>
        <v/>
      </c>
      <c r="M169" s="11">
        <f>IF($I169="","",IF($E169="休日出勤",$I169,0))</f>
        <v/>
      </c>
      <c r="N169" s="12">
        <f>IF(COUNT($A169)=0,"",COUNTIF($A$5:$A$204,$A169))</f>
        <v/>
      </c>
      <c r="O169" s="12">
        <f>IF($N169="","",$N169-$C$1)</f>
        <v/>
      </c>
      <c r="P169" s="7">
        <f>IF($O169="","",IF($O169&lt;0,"不足","OK"))</f>
        <v/>
      </c>
    </row>
    <row r="170" hidden="1" ht="22" customHeight="1">
      <c r="A170" s="34" t="n"/>
      <c r="B170" s="13">
        <f>IF(COUNT($A170)=0,"",TEXT($A170,"aaa"))</f>
        <v/>
      </c>
      <c r="C170" s="35" t="n"/>
      <c r="D170" s="35" t="n"/>
      <c r="E170" s="35" t="n"/>
      <c r="F170" s="36" t="n"/>
      <c r="G170" s="36" t="n"/>
      <c r="H170" s="37" t="n"/>
      <c r="I170" s="14">
        <f>IF(COUNT($A170,$F170,$G170)&lt;3,"",ROUND(($G170+IF($G170&lt;$F170,1,0)-$F170)*24-$H170/60,2))</f>
        <v/>
      </c>
      <c r="J170" s="14">
        <f>IF($I170="","",IF($E170="休日出勤",0,ROUND(MAX(0,MIN($I170,8)-$C$2),2)))</f>
        <v/>
      </c>
      <c r="K170" s="14">
        <f>IF($I170="","",IF($E170="休日出勤",0,ROUND(MAX(0,$I170-8),2)))</f>
        <v/>
      </c>
      <c r="L170" s="14">
        <f>IF($I170="","",ROUND(MAX(0,MIN($G170+IF($G170&lt;$F170,1,0),29/24)-MAX($F170,22/24))*24+MAX(0,MIN($G170+IF($G170&lt;$F170,1,0),5/24)-$F170)*24,2))</f>
        <v/>
      </c>
      <c r="M170" s="14">
        <f>IF($I170="","",IF($E170="休日出勤",$I170,0))</f>
        <v/>
      </c>
      <c r="N170" s="15">
        <f>IF(COUNT($A170)=0,"",COUNTIF($A$5:$A$204,$A170))</f>
        <v/>
      </c>
      <c r="O170" s="15">
        <f>IF($N170="","",$N170-$C$1)</f>
        <v/>
      </c>
      <c r="P170" s="13">
        <f>IF($O170="","",IF($O170&lt;0,"不足","OK"))</f>
        <v/>
      </c>
    </row>
    <row r="171" hidden="1" ht="22" customHeight="1">
      <c r="A171" s="34" t="n"/>
      <c r="B171" s="7">
        <f>IF(COUNT($A171)=0,"",TEXT($A171,"aaa"))</f>
        <v/>
      </c>
      <c r="C171" s="35" t="n"/>
      <c r="D171" s="35" t="n"/>
      <c r="E171" s="35" t="n"/>
      <c r="F171" s="36" t="n"/>
      <c r="G171" s="36" t="n"/>
      <c r="H171" s="37" t="n"/>
      <c r="I171" s="11">
        <f>IF(COUNT($A171,$F171,$G171)&lt;3,"",ROUND(($G171+IF($G171&lt;$F171,1,0)-$F171)*24-$H171/60,2))</f>
        <v/>
      </c>
      <c r="J171" s="11">
        <f>IF($I171="","",IF($E171="休日出勤",0,ROUND(MAX(0,MIN($I171,8)-$C$2),2)))</f>
        <v/>
      </c>
      <c r="K171" s="11">
        <f>IF($I171="","",IF($E171="休日出勤",0,ROUND(MAX(0,$I171-8),2)))</f>
        <v/>
      </c>
      <c r="L171" s="11">
        <f>IF($I171="","",ROUND(MAX(0,MIN($G171+IF($G171&lt;$F171,1,0),29/24)-MAX($F171,22/24))*24+MAX(0,MIN($G171+IF($G171&lt;$F171,1,0),5/24)-$F171)*24,2))</f>
        <v/>
      </c>
      <c r="M171" s="11">
        <f>IF($I171="","",IF($E171="休日出勤",$I171,0))</f>
        <v/>
      </c>
      <c r="N171" s="12">
        <f>IF(COUNT($A171)=0,"",COUNTIF($A$5:$A$204,$A171))</f>
        <v/>
      </c>
      <c r="O171" s="12">
        <f>IF($N171="","",$N171-$C$1)</f>
        <v/>
      </c>
      <c r="P171" s="7">
        <f>IF($O171="","",IF($O171&lt;0,"不足","OK"))</f>
        <v/>
      </c>
    </row>
    <row r="172" hidden="1" ht="22" customHeight="1">
      <c r="A172" s="34" t="n"/>
      <c r="B172" s="13">
        <f>IF(COUNT($A172)=0,"",TEXT($A172,"aaa"))</f>
        <v/>
      </c>
      <c r="C172" s="35" t="n"/>
      <c r="D172" s="35" t="n"/>
      <c r="E172" s="35" t="n"/>
      <c r="F172" s="36" t="n"/>
      <c r="G172" s="36" t="n"/>
      <c r="H172" s="37" t="n"/>
      <c r="I172" s="14">
        <f>IF(COUNT($A172,$F172,$G172)&lt;3,"",ROUND(($G172+IF($G172&lt;$F172,1,0)-$F172)*24-$H172/60,2))</f>
        <v/>
      </c>
      <c r="J172" s="14">
        <f>IF($I172="","",IF($E172="休日出勤",0,ROUND(MAX(0,MIN($I172,8)-$C$2),2)))</f>
        <v/>
      </c>
      <c r="K172" s="14">
        <f>IF($I172="","",IF($E172="休日出勤",0,ROUND(MAX(0,$I172-8),2)))</f>
        <v/>
      </c>
      <c r="L172" s="14">
        <f>IF($I172="","",ROUND(MAX(0,MIN($G172+IF($G172&lt;$F172,1,0),29/24)-MAX($F172,22/24))*24+MAX(0,MIN($G172+IF($G172&lt;$F172,1,0),5/24)-$F172)*24,2))</f>
        <v/>
      </c>
      <c r="M172" s="14">
        <f>IF($I172="","",IF($E172="休日出勤",$I172,0))</f>
        <v/>
      </c>
      <c r="N172" s="15">
        <f>IF(COUNT($A172)=0,"",COUNTIF($A$5:$A$204,$A172))</f>
        <v/>
      </c>
      <c r="O172" s="15">
        <f>IF($N172="","",$N172-$C$1)</f>
        <v/>
      </c>
      <c r="P172" s="13">
        <f>IF($O172="","",IF($O172&lt;0,"不足","OK"))</f>
        <v/>
      </c>
    </row>
    <row r="173" hidden="1" ht="22" customHeight="1">
      <c r="A173" s="34" t="n"/>
      <c r="B173" s="7">
        <f>IF(COUNT($A173)=0,"",TEXT($A173,"aaa"))</f>
        <v/>
      </c>
      <c r="C173" s="35" t="n"/>
      <c r="D173" s="35" t="n"/>
      <c r="E173" s="35" t="n"/>
      <c r="F173" s="36" t="n"/>
      <c r="G173" s="36" t="n"/>
      <c r="H173" s="37" t="n"/>
      <c r="I173" s="11">
        <f>IF(COUNT($A173,$F173,$G173)&lt;3,"",ROUND(($G173+IF($G173&lt;$F173,1,0)-$F173)*24-$H173/60,2))</f>
        <v/>
      </c>
      <c r="J173" s="11">
        <f>IF($I173="","",IF($E173="休日出勤",0,ROUND(MAX(0,MIN($I173,8)-$C$2),2)))</f>
        <v/>
      </c>
      <c r="K173" s="11">
        <f>IF($I173="","",IF($E173="休日出勤",0,ROUND(MAX(0,$I173-8),2)))</f>
        <v/>
      </c>
      <c r="L173" s="11">
        <f>IF($I173="","",ROUND(MAX(0,MIN($G173+IF($G173&lt;$F173,1,0),29/24)-MAX($F173,22/24))*24+MAX(0,MIN($G173+IF($G173&lt;$F173,1,0),5/24)-$F173)*24,2))</f>
        <v/>
      </c>
      <c r="M173" s="11">
        <f>IF($I173="","",IF($E173="休日出勤",$I173,0))</f>
        <v/>
      </c>
      <c r="N173" s="12">
        <f>IF(COUNT($A173)=0,"",COUNTIF($A$5:$A$204,$A173))</f>
        <v/>
      </c>
      <c r="O173" s="12">
        <f>IF($N173="","",$N173-$C$1)</f>
        <v/>
      </c>
      <c r="P173" s="7">
        <f>IF($O173="","",IF($O173&lt;0,"不足","OK"))</f>
        <v/>
      </c>
    </row>
    <row r="174" hidden="1" ht="22" customHeight="1">
      <c r="A174" s="34" t="n"/>
      <c r="B174" s="13">
        <f>IF(COUNT($A174)=0,"",TEXT($A174,"aaa"))</f>
        <v/>
      </c>
      <c r="C174" s="35" t="n"/>
      <c r="D174" s="35" t="n"/>
      <c r="E174" s="35" t="n"/>
      <c r="F174" s="36" t="n"/>
      <c r="G174" s="36" t="n"/>
      <c r="H174" s="37" t="n"/>
      <c r="I174" s="14">
        <f>IF(COUNT($A174,$F174,$G174)&lt;3,"",ROUND(($G174+IF($G174&lt;$F174,1,0)-$F174)*24-$H174/60,2))</f>
        <v/>
      </c>
      <c r="J174" s="14">
        <f>IF($I174="","",IF($E174="休日出勤",0,ROUND(MAX(0,MIN($I174,8)-$C$2),2)))</f>
        <v/>
      </c>
      <c r="K174" s="14">
        <f>IF($I174="","",IF($E174="休日出勤",0,ROUND(MAX(0,$I174-8),2)))</f>
        <v/>
      </c>
      <c r="L174" s="14">
        <f>IF($I174="","",ROUND(MAX(0,MIN($G174+IF($G174&lt;$F174,1,0),29/24)-MAX($F174,22/24))*24+MAX(0,MIN($G174+IF($G174&lt;$F174,1,0),5/24)-$F174)*24,2))</f>
        <v/>
      </c>
      <c r="M174" s="14">
        <f>IF($I174="","",IF($E174="休日出勤",$I174,0))</f>
        <v/>
      </c>
      <c r="N174" s="15">
        <f>IF(COUNT($A174)=0,"",COUNTIF($A$5:$A$204,$A174))</f>
        <v/>
      </c>
      <c r="O174" s="15">
        <f>IF($N174="","",$N174-$C$1)</f>
        <v/>
      </c>
      <c r="P174" s="13">
        <f>IF($O174="","",IF($O174&lt;0,"不足","OK"))</f>
        <v/>
      </c>
    </row>
    <row r="175" hidden="1" ht="22" customHeight="1">
      <c r="A175" s="34" t="n"/>
      <c r="B175" s="7">
        <f>IF(COUNT($A175)=0,"",TEXT($A175,"aaa"))</f>
        <v/>
      </c>
      <c r="C175" s="35" t="n"/>
      <c r="D175" s="35" t="n"/>
      <c r="E175" s="35" t="n"/>
      <c r="F175" s="36" t="n"/>
      <c r="G175" s="36" t="n"/>
      <c r="H175" s="37" t="n"/>
      <c r="I175" s="11">
        <f>IF(COUNT($A175,$F175,$G175)&lt;3,"",ROUND(($G175+IF($G175&lt;$F175,1,0)-$F175)*24-$H175/60,2))</f>
        <v/>
      </c>
      <c r="J175" s="11">
        <f>IF($I175="","",IF($E175="休日出勤",0,ROUND(MAX(0,MIN($I175,8)-$C$2),2)))</f>
        <v/>
      </c>
      <c r="K175" s="11">
        <f>IF($I175="","",IF($E175="休日出勤",0,ROUND(MAX(0,$I175-8),2)))</f>
        <v/>
      </c>
      <c r="L175" s="11">
        <f>IF($I175="","",ROUND(MAX(0,MIN($G175+IF($G175&lt;$F175,1,0),29/24)-MAX($F175,22/24))*24+MAX(0,MIN($G175+IF($G175&lt;$F175,1,0),5/24)-$F175)*24,2))</f>
        <v/>
      </c>
      <c r="M175" s="11">
        <f>IF($I175="","",IF($E175="休日出勤",$I175,0))</f>
        <v/>
      </c>
      <c r="N175" s="12">
        <f>IF(COUNT($A175)=0,"",COUNTIF($A$5:$A$204,$A175))</f>
        <v/>
      </c>
      <c r="O175" s="12">
        <f>IF($N175="","",$N175-$C$1)</f>
        <v/>
      </c>
      <c r="P175" s="7">
        <f>IF($O175="","",IF($O175&lt;0,"不足","OK"))</f>
        <v/>
      </c>
    </row>
    <row r="176" hidden="1" ht="22" customHeight="1">
      <c r="A176" s="34" t="n"/>
      <c r="B176" s="13">
        <f>IF(COUNT($A176)=0,"",TEXT($A176,"aaa"))</f>
        <v/>
      </c>
      <c r="C176" s="35" t="n"/>
      <c r="D176" s="35" t="n"/>
      <c r="E176" s="35" t="n"/>
      <c r="F176" s="36" t="n"/>
      <c r="G176" s="36" t="n"/>
      <c r="H176" s="37" t="n"/>
      <c r="I176" s="14">
        <f>IF(COUNT($A176,$F176,$G176)&lt;3,"",ROUND(($G176+IF($G176&lt;$F176,1,0)-$F176)*24-$H176/60,2))</f>
        <v/>
      </c>
      <c r="J176" s="14">
        <f>IF($I176="","",IF($E176="休日出勤",0,ROUND(MAX(0,MIN($I176,8)-$C$2),2)))</f>
        <v/>
      </c>
      <c r="K176" s="14">
        <f>IF($I176="","",IF($E176="休日出勤",0,ROUND(MAX(0,$I176-8),2)))</f>
        <v/>
      </c>
      <c r="L176" s="14">
        <f>IF($I176="","",ROUND(MAX(0,MIN($G176+IF($G176&lt;$F176,1,0),29/24)-MAX($F176,22/24))*24+MAX(0,MIN($G176+IF($G176&lt;$F176,1,0),5/24)-$F176)*24,2))</f>
        <v/>
      </c>
      <c r="M176" s="14">
        <f>IF($I176="","",IF($E176="休日出勤",$I176,0))</f>
        <v/>
      </c>
      <c r="N176" s="15">
        <f>IF(COUNT($A176)=0,"",COUNTIF($A$5:$A$204,$A176))</f>
        <v/>
      </c>
      <c r="O176" s="15">
        <f>IF($N176="","",$N176-$C$1)</f>
        <v/>
      </c>
      <c r="P176" s="13">
        <f>IF($O176="","",IF($O176&lt;0,"不足","OK"))</f>
        <v/>
      </c>
    </row>
    <row r="177" hidden="1" ht="22" customHeight="1">
      <c r="A177" s="34" t="n"/>
      <c r="B177" s="7">
        <f>IF(COUNT($A177)=0,"",TEXT($A177,"aaa"))</f>
        <v/>
      </c>
      <c r="C177" s="35" t="n"/>
      <c r="D177" s="35" t="n"/>
      <c r="E177" s="35" t="n"/>
      <c r="F177" s="36" t="n"/>
      <c r="G177" s="36" t="n"/>
      <c r="H177" s="37" t="n"/>
      <c r="I177" s="11">
        <f>IF(COUNT($A177,$F177,$G177)&lt;3,"",ROUND(($G177+IF($G177&lt;$F177,1,0)-$F177)*24-$H177/60,2))</f>
        <v/>
      </c>
      <c r="J177" s="11">
        <f>IF($I177="","",IF($E177="休日出勤",0,ROUND(MAX(0,MIN($I177,8)-$C$2),2)))</f>
        <v/>
      </c>
      <c r="K177" s="11">
        <f>IF($I177="","",IF($E177="休日出勤",0,ROUND(MAX(0,$I177-8),2)))</f>
        <v/>
      </c>
      <c r="L177" s="11">
        <f>IF($I177="","",ROUND(MAX(0,MIN($G177+IF($G177&lt;$F177,1,0),29/24)-MAX($F177,22/24))*24+MAX(0,MIN($G177+IF($G177&lt;$F177,1,0),5/24)-$F177)*24,2))</f>
        <v/>
      </c>
      <c r="M177" s="11">
        <f>IF($I177="","",IF($E177="休日出勤",$I177,0))</f>
        <v/>
      </c>
      <c r="N177" s="12">
        <f>IF(COUNT($A177)=0,"",COUNTIF($A$5:$A$204,$A177))</f>
        <v/>
      </c>
      <c r="O177" s="12">
        <f>IF($N177="","",$N177-$C$1)</f>
        <v/>
      </c>
      <c r="P177" s="7">
        <f>IF($O177="","",IF($O177&lt;0,"不足","OK"))</f>
        <v/>
      </c>
    </row>
    <row r="178" hidden="1" ht="22" customHeight="1">
      <c r="A178" s="34" t="n"/>
      <c r="B178" s="13">
        <f>IF(COUNT($A178)=0,"",TEXT($A178,"aaa"))</f>
        <v/>
      </c>
      <c r="C178" s="35" t="n"/>
      <c r="D178" s="35" t="n"/>
      <c r="E178" s="35" t="n"/>
      <c r="F178" s="36" t="n"/>
      <c r="G178" s="36" t="n"/>
      <c r="H178" s="37" t="n"/>
      <c r="I178" s="14">
        <f>IF(COUNT($A178,$F178,$G178)&lt;3,"",ROUND(($G178+IF($G178&lt;$F178,1,0)-$F178)*24-$H178/60,2))</f>
        <v/>
      </c>
      <c r="J178" s="14">
        <f>IF($I178="","",IF($E178="休日出勤",0,ROUND(MAX(0,MIN($I178,8)-$C$2),2)))</f>
        <v/>
      </c>
      <c r="K178" s="14">
        <f>IF($I178="","",IF($E178="休日出勤",0,ROUND(MAX(0,$I178-8),2)))</f>
        <v/>
      </c>
      <c r="L178" s="14">
        <f>IF($I178="","",ROUND(MAX(0,MIN($G178+IF($G178&lt;$F178,1,0),29/24)-MAX($F178,22/24))*24+MAX(0,MIN($G178+IF($G178&lt;$F178,1,0),5/24)-$F178)*24,2))</f>
        <v/>
      </c>
      <c r="M178" s="14">
        <f>IF($I178="","",IF($E178="休日出勤",$I178,0))</f>
        <v/>
      </c>
      <c r="N178" s="15">
        <f>IF(COUNT($A178)=0,"",COUNTIF($A$5:$A$204,$A178))</f>
        <v/>
      </c>
      <c r="O178" s="15">
        <f>IF($N178="","",$N178-$C$1)</f>
        <v/>
      </c>
      <c r="P178" s="13">
        <f>IF($O178="","",IF($O178&lt;0,"不足","OK"))</f>
        <v/>
      </c>
    </row>
    <row r="179" hidden="1" ht="22" customHeight="1">
      <c r="A179" s="34" t="n"/>
      <c r="B179" s="7">
        <f>IF(COUNT($A179)=0,"",TEXT($A179,"aaa"))</f>
        <v/>
      </c>
      <c r="C179" s="35" t="n"/>
      <c r="D179" s="35" t="n"/>
      <c r="E179" s="35" t="n"/>
      <c r="F179" s="36" t="n"/>
      <c r="G179" s="36" t="n"/>
      <c r="H179" s="37" t="n"/>
      <c r="I179" s="11">
        <f>IF(COUNT($A179,$F179,$G179)&lt;3,"",ROUND(($G179+IF($G179&lt;$F179,1,0)-$F179)*24-$H179/60,2))</f>
        <v/>
      </c>
      <c r="J179" s="11">
        <f>IF($I179="","",IF($E179="休日出勤",0,ROUND(MAX(0,MIN($I179,8)-$C$2),2)))</f>
        <v/>
      </c>
      <c r="K179" s="11">
        <f>IF($I179="","",IF($E179="休日出勤",0,ROUND(MAX(0,$I179-8),2)))</f>
        <v/>
      </c>
      <c r="L179" s="11">
        <f>IF($I179="","",ROUND(MAX(0,MIN($G179+IF($G179&lt;$F179,1,0),29/24)-MAX($F179,22/24))*24+MAX(0,MIN($G179+IF($G179&lt;$F179,1,0),5/24)-$F179)*24,2))</f>
        <v/>
      </c>
      <c r="M179" s="11">
        <f>IF($I179="","",IF($E179="休日出勤",$I179,0))</f>
        <v/>
      </c>
      <c r="N179" s="12">
        <f>IF(COUNT($A179)=0,"",COUNTIF($A$5:$A$204,$A179))</f>
        <v/>
      </c>
      <c r="O179" s="12">
        <f>IF($N179="","",$N179-$C$1)</f>
        <v/>
      </c>
      <c r="P179" s="7">
        <f>IF($O179="","",IF($O179&lt;0,"不足","OK"))</f>
        <v/>
      </c>
    </row>
    <row r="180" hidden="1" ht="22" customHeight="1">
      <c r="A180" s="34" t="n"/>
      <c r="B180" s="13">
        <f>IF(COUNT($A180)=0,"",TEXT($A180,"aaa"))</f>
        <v/>
      </c>
      <c r="C180" s="35" t="n"/>
      <c r="D180" s="35" t="n"/>
      <c r="E180" s="35" t="n"/>
      <c r="F180" s="36" t="n"/>
      <c r="G180" s="36" t="n"/>
      <c r="H180" s="37" t="n"/>
      <c r="I180" s="14">
        <f>IF(COUNT($A180,$F180,$G180)&lt;3,"",ROUND(($G180+IF($G180&lt;$F180,1,0)-$F180)*24-$H180/60,2))</f>
        <v/>
      </c>
      <c r="J180" s="14">
        <f>IF($I180="","",IF($E180="休日出勤",0,ROUND(MAX(0,MIN($I180,8)-$C$2),2)))</f>
        <v/>
      </c>
      <c r="K180" s="14">
        <f>IF($I180="","",IF($E180="休日出勤",0,ROUND(MAX(0,$I180-8),2)))</f>
        <v/>
      </c>
      <c r="L180" s="14">
        <f>IF($I180="","",ROUND(MAX(0,MIN($G180+IF($G180&lt;$F180,1,0),29/24)-MAX($F180,22/24))*24+MAX(0,MIN($G180+IF($G180&lt;$F180,1,0),5/24)-$F180)*24,2))</f>
        <v/>
      </c>
      <c r="M180" s="14">
        <f>IF($I180="","",IF($E180="休日出勤",$I180,0))</f>
        <v/>
      </c>
      <c r="N180" s="15">
        <f>IF(COUNT($A180)=0,"",COUNTIF($A$5:$A$204,$A180))</f>
        <v/>
      </c>
      <c r="O180" s="15">
        <f>IF($N180="","",$N180-$C$1)</f>
        <v/>
      </c>
      <c r="P180" s="13">
        <f>IF($O180="","",IF($O180&lt;0,"不足","OK"))</f>
        <v/>
      </c>
    </row>
    <row r="181" hidden="1" ht="22" customHeight="1">
      <c r="A181" s="34" t="n"/>
      <c r="B181" s="7">
        <f>IF(COUNT($A181)=0,"",TEXT($A181,"aaa"))</f>
        <v/>
      </c>
      <c r="C181" s="35" t="n"/>
      <c r="D181" s="35" t="n"/>
      <c r="E181" s="35" t="n"/>
      <c r="F181" s="36" t="n"/>
      <c r="G181" s="36" t="n"/>
      <c r="H181" s="37" t="n"/>
      <c r="I181" s="11">
        <f>IF(COUNT($A181,$F181,$G181)&lt;3,"",ROUND(($G181+IF($G181&lt;$F181,1,0)-$F181)*24-$H181/60,2))</f>
        <v/>
      </c>
      <c r="J181" s="11">
        <f>IF($I181="","",IF($E181="休日出勤",0,ROUND(MAX(0,MIN($I181,8)-$C$2),2)))</f>
        <v/>
      </c>
      <c r="K181" s="11">
        <f>IF($I181="","",IF($E181="休日出勤",0,ROUND(MAX(0,$I181-8),2)))</f>
        <v/>
      </c>
      <c r="L181" s="11">
        <f>IF($I181="","",ROUND(MAX(0,MIN($G181+IF($G181&lt;$F181,1,0),29/24)-MAX($F181,22/24))*24+MAX(0,MIN($G181+IF($G181&lt;$F181,1,0),5/24)-$F181)*24,2))</f>
        <v/>
      </c>
      <c r="M181" s="11">
        <f>IF($I181="","",IF($E181="休日出勤",$I181,0))</f>
        <v/>
      </c>
      <c r="N181" s="12">
        <f>IF(COUNT($A181)=0,"",COUNTIF($A$5:$A$204,$A181))</f>
        <v/>
      </c>
      <c r="O181" s="12">
        <f>IF($N181="","",$N181-$C$1)</f>
        <v/>
      </c>
      <c r="P181" s="7">
        <f>IF($O181="","",IF($O181&lt;0,"不足","OK"))</f>
        <v/>
      </c>
    </row>
    <row r="182" hidden="1" ht="22" customHeight="1">
      <c r="A182" s="34" t="n"/>
      <c r="B182" s="13">
        <f>IF(COUNT($A182)=0,"",TEXT($A182,"aaa"))</f>
        <v/>
      </c>
      <c r="C182" s="35" t="n"/>
      <c r="D182" s="35" t="n"/>
      <c r="E182" s="35" t="n"/>
      <c r="F182" s="36" t="n"/>
      <c r="G182" s="36" t="n"/>
      <c r="H182" s="37" t="n"/>
      <c r="I182" s="14">
        <f>IF(COUNT($A182,$F182,$G182)&lt;3,"",ROUND(($G182+IF($G182&lt;$F182,1,0)-$F182)*24-$H182/60,2))</f>
        <v/>
      </c>
      <c r="J182" s="14">
        <f>IF($I182="","",IF($E182="休日出勤",0,ROUND(MAX(0,MIN($I182,8)-$C$2),2)))</f>
        <v/>
      </c>
      <c r="K182" s="14">
        <f>IF($I182="","",IF($E182="休日出勤",0,ROUND(MAX(0,$I182-8),2)))</f>
        <v/>
      </c>
      <c r="L182" s="14">
        <f>IF($I182="","",ROUND(MAX(0,MIN($G182+IF($G182&lt;$F182,1,0),29/24)-MAX($F182,22/24))*24+MAX(0,MIN($G182+IF($G182&lt;$F182,1,0),5/24)-$F182)*24,2))</f>
        <v/>
      </c>
      <c r="M182" s="14">
        <f>IF($I182="","",IF($E182="休日出勤",$I182,0))</f>
        <v/>
      </c>
      <c r="N182" s="15">
        <f>IF(COUNT($A182)=0,"",COUNTIF($A$5:$A$204,$A182))</f>
        <v/>
      </c>
      <c r="O182" s="15">
        <f>IF($N182="","",$N182-$C$1)</f>
        <v/>
      </c>
      <c r="P182" s="13">
        <f>IF($O182="","",IF($O182&lt;0,"不足","OK"))</f>
        <v/>
      </c>
    </row>
    <row r="183" hidden="1" ht="22" customHeight="1">
      <c r="A183" s="34" t="n"/>
      <c r="B183" s="7">
        <f>IF(COUNT($A183)=0,"",TEXT($A183,"aaa"))</f>
        <v/>
      </c>
      <c r="C183" s="35" t="n"/>
      <c r="D183" s="35" t="n"/>
      <c r="E183" s="35" t="n"/>
      <c r="F183" s="36" t="n"/>
      <c r="G183" s="36" t="n"/>
      <c r="H183" s="37" t="n"/>
      <c r="I183" s="11">
        <f>IF(COUNT($A183,$F183,$G183)&lt;3,"",ROUND(($G183+IF($G183&lt;$F183,1,0)-$F183)*24-$H183/60,2))</f>
        <v/>
      </c>
      <c r="J183" s="11">
        <f>IF($I183="","",IF($E183="休日出勤",0,ROUND(MAX(0,MIN($I183,8)-$C$2),2)))</f>
        <v/>
      </c>
      <c r="K183" s="11">
        <f>IF($I183="","",IF($E183="休日出勤",0,ROUND(MAX(0,$I183-8),2)))</f>
        <v/>
      </c>
      <c r="L183" s="11">
        <f>IF($I183="","",ROUND(MAX(0,MIN($G183+IF($G183&lt;$F183,1,0),29/24)-MAX($F183,22/24))*24+MAX(0,MIN($G183+IF($G183&lt;$F183,1,0),5/24)-$F183)*24,2))</f>
        <v/>
      </c>
      <c r="M183" s="11">
        <f>IF($I183="","",IF($E183="休日出勤",$I183,0))</f>
        <v/>
      </c>
      <c r="N183" s="12">
        <f>IF(COUNT($A183)=0,"",COUNTIF($A$5:$A$204,$A183))</f>
        <v/>
      </c>
      <c r="O183" s="12">
        <f>IF($N183="","",$N183-$C$1)</f>
        <v/>
      </c>
      <c r="P183" s="7">
        <f>IF($O183="","",IF($O183&lt;0,"不足","OK"))</f>
        <v/>
      </c>
    </row>
    <row r="184" hidden="1" ht="22" customHeight="1">
      <c r="A184" s="34" t="n"/>
      <c r="B184" s="13">
        <f>IF(COUNT($A184)=0,"",TEXT($A184,"aaa"))</f>
        <v/>
      </c>
      <c r="C184" s="35" t="n"/>
      <c r="D184" s="35" t="n"/>
      <c r="E184" s="35" t="n"/>
      <c r="F184" s="36" t="n"/>
      <c r="G184" s="36" t="n"/>
      <c r="H184" s="37" t="n"/>
      <c r="I184" s="14">
        <f>IF(COUNT($A184,$F184,$G184)&lt;3,"",ROUND(($G184+IF($G184&lt;$F184,1,0)-$F184)*24-$H184/60,2))</f>
        <v/>
      </c>
      <c r="J184" s="14">
        <f>IF($I184="","",IF($E184="休日出勤",0,ROUND(MAX(0,MIN($I184,8)-$C$2),2)))</f>
        <v/>
      </c>
      <c r="K184" s="14">
        <f>IF($I184="","",IF($E184="休日出勤",0,ROUND(MAX(0,$I184-8),2)))</f>
        <v/>
      </c>
      <c r="L184" s="14">
        <f>IF($I184="","",ROUND(MAX(0,MIN($G184+IF($G184&lt;$F184,1,0),29/24)-MAX($F184,22/24))*24+MAX(0,MIN($G184+IF($G184&lt;$F184,1,0),5/24)-$F184)*24,2))</f>
        <v/>
      </c>
      <c r="M184" s="14">
        <f>IF($I184="","",IF($E184="休日出勤",$I184,0))</f>
        <v/>
      </c>
      <c r="N184" s="15">
        <f>IF(COUNT($A184)=0,"",COUNTIF($A$5:$A$204,$A184))</f>
        <v/>
      </c>
      <c r="O184" s="15">
        <f>IF($N184="","",$N184-$C$1)</f>
        <v/>
      </c>
      <c r="P184" s="13">
        <f>IF($O184="","",IF($O184&lt;0,"不足","OK"))</f>
        <v/>
      </c>
    </row>
    <row r="185" hidden="1" ht="22" customHeight="1">
      <c r="A185" s="34" t="n"/>
      <c r="B185" s="7">
        <f>IF(COUNT($A185)=0,"",TEXT($A185,"aaa"))</f>
        <v/>
      </c>
      <c r="C185" s="35" t="n"/>
      <c r="D185" s="35" t="n"/>
      <c r="E185" s="35" t="n"/>
      <c r="F185" s="36" t="n"/>
      <c r="G185" s="36" t="n"/>
      <c r="H185" s="37" t="n"/>
      <c r="I185" s="11">
        <f>IF(COUNT($A185,$F185,$G185)&lt;3,"",ROUND(($G185+IF($G185&lt;$F185,1,0)-$F185)*24-$H185/60,2))</f>
        <v/>
      </c>
      <c r="J185" s="11">
        <f>IF($I185="","",IF($E185="休日出勤",0,ROUND(MAX(0,MIN($I185,8)-$C$2),2)))</f>
        <v/>
      </c>
      <c r="K185" s="11">
        <f>IF($I185="","",IF($E185="休日出勤",0,ROUND(MAX(0,$I185-8),2)))</f>
        <v/>
      </c>
      <c r="L185" s="11">
        <f>IF($I185="","",ROUND(MAX(0,MIN($G185+IF($G185&lt;$F185,1,0),29/24)-MAX($F185,22/24))*24+MAX(0,MIN($G185+IF($G185&lt;$F185,1,0),5/24)-$F185)*24,2))</f>
        <v/>
      </c>
      <c r="M185" s="11">
        <f>IF($I185="","",IF($E185="休日出勤",$I185,0))</f>
        <v/>
      </c>
      <c r="N185" s="12">
        <f>IF(COUNT($A185)=0,"",COUNTIF($A$5:$A$204,$A185))</f>
        <v/>
      </c>
      <c r="O185" s="12">
        <f>IF($N185="","",$N185-$C$1)</f>
        <v/>
      </c>
      <c r="P185" s="7">
        <f>IF($O185="","",IF($O185&lt;0,"不足","OK"))</f>
        <v/>
      </c>
    </row>
    <row r="186" hidden="1" ht="22" customHeight="1">
      <c r="A186" s="34" t="n"/>
      <c r="B186" s="13">
        <f>IF(COUNT($A186)=0,"",TEXT($A186,"aaa"))</f>
        <v/>
      </c>
      <c r="C186" s="35" t="n"/>
      <c r="D186" s="35" t="n"/>
      <c r="E186" s="35" t="n"/>
      <c r="F186" s="36" t="n"/>
      <c r="G186" s="36" t="n"/>
      <c r="H186" s="37" t="n"/>
      <c r="I186" s="14">
        <f>IF(COUNT($A186,$F186,$G186)&lt;3,"",ROUND(($G186+IF($G186&lt;$F186,1,0)-$F186)*24-$H186/60,2))</f>
        <v/>
      </c>
      <c r="J186" s="14">
        <f>IF($I186="","",IF($E186="休日出勤",0,ROUND(MAX(0,MIN($I186,8)-$C$2),2)))</f>
        <v/>
      </c>
      <c r="K186" s="14">
        <f>IF($I186="","",IF($E186="休日出勤",0,ROUND(MAX(0,$I186-8),2)))</f>
        <v/>
      </c>
      <c r="L186" s="14">
        <f>IF($I186="","",ROUND(MAX(0,MIN($G186+IF($G186&lt;$F186,1,0),29/24)-MAX($F186,22/24))*24+MAX(0,MIN($G186+IF($G186&lt;$F186,1,0),5/24)-$F186)*24,2))</f>
        <v/>
      </c>
      <c r="M186" s="14">
        <f>IF($I186="","",IF($E186="休日出勤",$I186,0))</f>
        <v/>
      </c>
      <c r="N186" s="15">
        <f>IF(COUNT($A186)=0,"",COUNTIF($A$5:$A$204,$A186))</f>
        <v/>
      </c>
      <c r="O186" s="15">
        <f>IF($N186="","",$N186-$C$1)</f>
        <v/>
      </c>
      <c r="P186" s="13">
        <f>IF($O186="","",IF($O186&lt;0,"不足","OK"))</f>
        <v/>
      </c>
    </row>
    <row r="187" hidden="1" ht="22" customHeight="1">
      <c r="A187" s="34" t="n"/>
      <c r="B187" s="7">
        <f>IF(COUNT($A187)=0,"",TEXT($A187,"aaa"))</f>
        <v/>
      </c>
      <c r="C187" s="35" t="n"/>
      <c r="D187" s="35" t="n"/>
      <c r="E187" s="35" t="n"/>
      <c r="F187" s="36" t="n"/>
      <c r="G187" s="36" t="n"/>
      <c r="H187" s="37" t="n"/>
      <c r="I187" s="11">
        <f>IF(COUNT($A187,$F187,$G187)&lt;3,"",ROUND(($G187+IF($G187&lt;$F187,1,0)-$F187)*24-$H187/60,2))</f>
        <v/>
      </c>
      <c r="J187" s="11">
        <f>IF($I187="","",IF($E187="休日出勤",0,ROUND(MAX(0,MIN($I187,8)-$C$2),2)))</f>
        <v/>
      </c>
      <c r="K187" s="11">
        <f>IF($I187="","",IF($E187="休日出勤",0,ROUND(MAX(0,$I187-8),2)))</f>
        <v/>
      </c>
      <c r="L187" s="11">
        <f>IF($I187="","",ROUND(MAX(0,MIN($G187+IF($G187&lt;$F187,1,0),29/24)-MAX($F187,22/24))*24+MAX(0,MIN($G187+IF($G187&lt;$F187,1,0),5/24)-$F187)*24,2))</f>
        <v/>
      </c>
      <c r="M187" s="11">
        <f>IF($I187="","",IF($E187="休日出勤",$I187,0))</f>
        <v/>
      </c>
      <c r="N187" s="12">
        <f>IF(COUNT($A187)=0,"",COUNTIF($A$5:$A$204,$A187))</f>
        <v/>
      </c>
      <c r="O187" s="12">
        <f>IF($N187="","",$N187-$C$1)</f>
        <v/>
      </c>
      <c r="P187" s="7">
        <f>IF($O187="","",IF($O187&lt;0,"不足","OK"))</f>
        <v/>
      </c>
    </row>
    <row r="188" hidden="1" ht="22" customHeight="1">
      <c r="A188" s="34" t="n"/>
      <c r="B188" s="13">
        <f>IF(COUNT($A188)=0,"",TEXT($A188,"aaa"))</f>
        <v/>
      </c>
      <c r="C188" s="35" t="n"/>
      <c r="D188" s="35" t="n"/>
      <c r="E188" s="35" t="n"/>
      <c r="F188" s="36" t="n"/>
      <c r="G188" s="36" t="n"/>
      <c r="H188" s="37" t="n"/>
      <c r="I188" s="14">
        <f>IF(COUNT($A188,$F188,$G188)&lt;3,"",ROUND(($G188+IF($G188&lt;$F188,1,0)-$F188)*24-$H188/60,2))</f>
        <v/>
      </c>
      <c r="J188" s="14">
        <f>IF($I188="","",IF($E188="休日出勤",0,ROUND(MAX(0,MIN($I188,8)-$C$2),2)))</f>
        <v/>
      </c>
      <c r="K188" s="14">
        <f>IF($I188="","",IF($E188="休日出勤",0,ROUND(MAX(0,$I188-8),2)))</f>
        <v/>
      </c>
      <c r="L188" s="14">
        <f>IF($I188="","",ROUND(MAX(0,MIN($G188+IF($G188&lt;$F188,1,0),29/24)-MAX($F188,22/24))*24+MAX(0,MIN($G188+IF($G188&lt;$F188,1,0),5/24)-$F188)*24,2))</f>
        <v/>
      </c>
      <c r="M188" s="14">
        <f>IF($I188="","",IF($E188="休日出勤",$I188,0))</f>
        <v/>
      </c>
      <c r="N188" s="15">
        <f>IF(COUNT($A188)=0,"",COUNTIF($A$5:$A$204,$A188))</f>
        <v/>
      </c>
      <c r="O188" s="15">
        <f>IF($N188="","",$N188-$C$1)</f>
        <v/>
      </c>
      <c r="P188" s="13">
        <f>IF($O188="","",IF($O188&lt;0,"不足","OK"))</f>
        <v/>
      </c>
    </row>
    <row r="189" hidden="1" ht="22" customHeight="1">
      <c r="A189" s="34" t="n"/>
      <c r="B189" s="7">
        <f>IF(COUNT($A189)=0,"",TEXT($A189,"aaa"))</f>
        <v/>
      </c>
      <c r="C189" s="35" t="n"/>
      <c r="D189" s="35" t="n"/>
      <c r="E189" s="35" t="n"/>
      <c r="F189" s="36" t="n"/>
      <c r="G189" s="36" t="n"/>
      <c r="H189" s="37" t="n"/>
      <c r="I189" s="11">
        <f>IF(COUNT($A189,$F189,$G189)&lt;3,"",ROUND(($G189+IF($G189&lt;$F189,1,0)-$F189)*24-$H189/60,2))</f>
        <v/>
      </c>
      <c r="J189" s="11">
        <f>IF($I189="","",IF($E189="休日出勤",0,ROUND(MAX(0,MIN($I189,8)-$C$2),2)))</f>
        <v/>
      </c>
      <c r="K189" s="11">
        <f>IF($I189="","",IF($E189="休日出勤",0,ROUND(MAX(0,$I189-8),2)))</f>
        <v/>
      </c>
      <c r="L189" s="11">
        <f>IF($I189="","",ROUND(MAX(0,MIN($G189+IF($G189&lt;$F189,1,0),29/24)-MAX($F189,22/24))*24+MAX(0,MIN($G189+IF($G189&lt;$F189,1,0),5/24)-$F189)*24,2))</f>
        <v/>
      </c>
      <c r="M189" s="11">
        <f>IF($I189="","",IF($E189="休日出勤",$I189,0))</f>
        <v/>
      </c>
      <c r="N189" s="12">
        <f>IF(COUNT($A189)=0,"",COUNTIF($A$5:$A$204,$A189))</f>
        <v/>
      </c>
      <c r="O189" s="12">
        <f>IF($N189="","",$N189-$C$1)</f>
        <v/>
      </c>
      <c r="P189" s="7">
        <f>IF($O189="","",IF($O189&lt;0,"不足","OK"))</f>
        <v/>
      </c>
    </row>
    <row r="190" hidden="1" ht="22" customHeight="1">
      <c r="A190" s="34" t="n"/>
      <c r="B190" s="13">
        <f>IF(COUNT($A190)=0,"",TEXT($A190,"aaa"))</f>
        <v/>
      </c>
      <c r="C190" s="35" t="n"/>
      <c r="D190" s="35" t="n"/>
      <c r="E190" s="35" t="n"/>
      <c r="F190" s="36" t="n"/>
      <c r="G190" s="36" t="n"/>
      <c r="H190" s="37" t="n"/>
      <c r="I190" s="14">
        <f>IF(COUNT($A190,$F190,$G190)&lt;3,"",ROUND(($G190+IF($G190&lt;$F190,1,0)-$F190)*24-$H190/60,2))</f>
        <v/>
      </c>
      <c r="J190" s="14">
        <f>IF($I190="","",IF($E190="休日出勤",0,ROUND(MAX(0,MIN($I190,8)-$C$2),2)))</f>
        <v/>
      </c>
      <c r="K190" s="14">
        <f>IF($I190="","",IF($E190="休日出勤",0,ROUND(MAX(0,$I190-8),2)))</f>
        <v/>
      </c>
      <c r="L190" s="14">
        <f>IF($I190="","",ROUND(MAX(0,MIN($G190+IF($G190&lt;$F190,1,0),29/24)-MAX($F190,22/24))*24+MAX(0,MIN($G190+IF($G190&lt;$F190,1,0),5/24)-$F190)*24,2))</f>
        <v/>
      </c>
      <c r="M190" s="14">
        <f>IF($I190="","",IF($E190="休日出勤",$I190,0))</f>
        <v/>
      </c>
      <c r="N190" s="15">
        <f>IF(COUNT($A190)=0,"",COUNTIF($A$5:$A$204,$A190))</f>
        <v/>
      </c>
      <c r="O190" s="15">
        <f>IF($N190="","",$N190-$C$1)</f>
        <v/>
      </c>
      <c r="P190" s="13">
        <f>IF($O190="","",IF($O190&lt;0,"不足","OK"))</f>
        <v/>
      </c>
    </row>
    <row r="191" hidden="1" ht="22" customHeight="1">
      <c r="A191" s="34" t="n"/>
      <c r="B191" s="7">
        <f>IF(COUNT($A191)=0,"",TEXT($A191,"aaa"))</f>
        <v/>
      </c>
      <c r="C191" s="35" t="n"/>
      <c r="D191" s="35" t="n"/>
      <c r="E191" s="35" t="n"/>
      <c r="F191" s="36" t="n"/>
      <c r="G191" s="36" t="n"/>
      <c r="H191" s="37" t="n"/>
      <c r="I191" s="11">
        <f>IF(COUNT($A191,$F191,$G191)&lt;3,"",ROUND(($G191+IF($G191&lt;$F191,1,0)-$F191)*24-$H191/60,2))</f>
        <v/>
      </c>
      <c r="J191" s="11">
        <f>IF($I191="","",IF($E191="休日出勤",0,ROUND(MAX(0,MIN($I191,8)-$C$2),2)))</f>
        <v/>
      </c>
      <c r="K191" s="11">
        <f>IF($I191="","",IF($E191="休日出勤",0,ROUND(MAX(0,$I191-8),2)))</f>
        <v/>
      </c>
      <c r="L191" s="11">
        <f>IF($I191="","",ROUND(MAX(0,MIN($G191+IF($G191&lt;$F191,1,0),29/24)-MAX($F191,22/24))*24+MAX(0,MIN($G191+IF($G191&lt;$F191,1,0),5/24)-$F191)*24,2))</f>
        <v/>
      </c>
      <c r="M191" s="11">
        <f>IF($I191="","",IF($E191="休日出勤",$I191,0))</f>
        <v/>
      </c>
      <c r="N191" s="12">
        <f>IF(COUNT($A191)=0,"",COUNTIF($A$5:$A$204,$A191))</f>
        <v/>
      </c>
      <c r="O191" s="12">
        <f>IF($N191="","",$N191-$C$1)</f>
        <v/>
      </c>
      <c r="P191" s="7">
        <f>IF($O191="","",IF($O191&lt;0,"不足","OK"))</f>
        <v/>
      </c>
    </row>
    <row r="192" hidden="1" ht="22" customHeight="1">
      <c r="A192" s="34" t="n"/>
      <c r="B192" s="13">
        <f>IF(COUNT($A192)=0,"",TEXT($A192,"aaa"))</f>
        <v/>
      </c>
      <c r="C192" s="35" t="n"/>
      <c r="D192" s="35" t="n"/>
      <c r="E192" s="35" t="n"/>
      <c r="F192" s="36" t="n"/>
      <c r="G192" s="36" t="n"/>
      <c r="H192" s="37" t="n"/>
      <c r="I192" s="14">
        <f>IF(COUNT($A192,$F192,$G192)&lt;3,"",ROUND(($G192+IF($G192&lt;$F192,1,0)-$F192)*24-$H192/60,2))</f>
        <v/>
      </c>
      <c r="J192" s="14">
        <f>IF($I192="","",IF($E192="休日出勤",0,ROUND(MAX(0,MIN($I192,8)-$C$2),2)))</f>
        <v/>
      </c>
      <c r="K192" s="14">
        <f>IF($I192="","",IF($E192="休日出勤",0,ROUND(MAX(0,$I192-8),2)))</f>
        <v/>
      </c>
      <c r="L192" s="14">
        <f>IF($I192="","",ROUND(MAX(0,MIN($G192+IF($G192&lt;$F192,1,0),29/24)-MAX($F192,22/24))*24+MAX(0,MIN($G192+IF($G192&lt;$F192,1,0),5/24)-$F192)*24,2))</f>
        <v/>
      </c>
      <c r="M192" s="14">
        <f>IF($I192="","",IF($E192="休日出勤",$I192,0))</f>
        <v/>
      </c>
      <c r="N192" s="15">
        <f>IF(COUNT($A192)=0,"",COUNTIF($A$5:$A$204,$A192))</f>
        <v/>
      </c>
      <c r="O192" s="15">
        <f>IF($N192="","",$N192-$C$1)</f>
        <v/>
      </c>
      <c r="P192" s="13">
        <f>IF($O192="","",IF($O192&lt;0,"不足","OK"))</f>
        <v/>
      </c>
    </row>
    <row r="193" hidden="1" ht="22" customHeight="1">
      <c r="A193" s="34" t="n"/>
      <c r="B193" s="7">
        <f>IF(COUNT($A193)=0,"",TEXT($A193,"aaa"))</f>
        <v/>
      </c>
      <c r="C193" s="35" t="n"/>
      <c r="D193" s="35" t="n"/>
      <c r="E193" s="35" t="n"/>
      <c r="F193" s="36" t="n"/>
      <c r="G193" s="36" t="n"/>
      <c r="H193" s="37" t="n"/>
      <c r="I193" s="11">
        <f>IF(COUNT($A193,$F193,$G193)&lt;3,"",ROUND(($G193+IF($G193&lt;$F193,1,0)-$F193)*24-$H193/60,2))</f>
        <v/>
      </c>
      <c r="J193" s="11">
        <f>IF($I193="","",IF($E193="休日出勤",0,ROUND(MAX(0,MIN($I193,8)-$C$2),2)))</f>
        <v/>
      </c>
      <c r="K193" s="11">
        <f>IF($I193="","",IF($E193="休日出勤",0,ROUND(MAX(0,$I193-8),2)))</f>
        <v/>
      </c>
      <c r="L193" s="11">
        <f>IF($I193="","",ROUND(MAX(0,MIN($G193+IF($G193&lt;$F193,1,0),29/24)-MAX($F193,22/24))*24+MAX(0,MIN($G193+IF($G193&lt;$F193,1,0),5/24)-$F193)*24,2))</f>
        <v/>
      </c>
      <c r="M193" s="11">
        <f>IF($I193="","",IF($E193="休日出勤",$I193,0))</f>
        <v/>
      </c>
      <c r="N193" s="12">
        <f>IF(COUNT($A193)=0,"",COUNTIF($A$5:$A$204,$A193))</f>
        <v/>
      </c>
      <c r="O193" s="12">
        <f>IF($N193="","",$N193-$C$1)</f>
        <v/>
      </c>
      <c r="P193" s="7">
        <f>IF($O193="","",IF($O193&lt;0,"不足","OK"))</f>
        <v/>
      </c>
    </row>
    <row r="194" hidden="1" ht="22" customHeight="1">
      <c r="A194" s="34" t="n"/>
      <c r="B194" s="13">
        <f>IF(COUNT($A194)=0,"",TEXT($A194,"aaa"))</f>
        <v/>
      </c>
      <c r="C194" s="35" t="n"/>
      <c r="D194" s="35" t="n"/>
      <c r="E194" s="35" t="n"/>
      <c r="F194" s="36" t="n"/>
      <c r="G194" s="36" t="n"/>
      <c r="H194" s="37" t="n"/>
      <c r="I194" s="14">
        <f>IF(COUNT($A194,$F194,$G194)&lt;3,"",ROUND(($G194+IF($G194&lt;$F194,1,0)-$F194)*24-$H194/60,2))</f>
        <v/>
      </c>
      <c r="J194" s="14">
        <f>IF($I194="","",IF($E194="休日出勤",0,ROUND(MAX(0,MIN($I194,8)-$C$2),2)))</f>
        <v/>
      </c>
      <c r="K194" s="14">
        <f>IF($I194="","",IF($E194="休日出勤",0,ROUND(MAX(0,$I194-8),2)))</f>
        <v/>
      </c>
      <c r="L194" s="14">
        <f>IF($I194="","",ROUND(MAX(0,MIN($G194+IF($G194&lt;$F194,1,0),29/24)-MAX($F194,22/24))*24+MAX(0,MIN($G194+IF($G194&lt;$F194,1,0),5/24)-$F194)*24,2))</f>
        <v/>
      </c>
      <c r="M194" s="14">
        <f>IF($I194="","",IF($E194="休日出勤",$I194,0))</f>
        <v/>
      </c>
      <c r="N194" s="15">
        <f>IF(COUNT($A194)=0,"",COUNTIF($A$5:$A$204,$A194))</f>
        <v/>
      </c>
      <c r="O194" s="15">
        <f>IF($N194="","",$N194-$C$1)</f>
        <v/>
      </c>
      <c r="P194" s="13">
        <f>IF($O194="","",IF($O194&lt;0,"不足","OK"))</f>
        <v/>
      </c>
    </row>
    <row r="195" hidden="1" ht="22" customHeight="1">
      <c r="A195" s="34" t="n"/>
      <c r="B195" s="7">
        <f>IF(COUNT($A195)=0,"",TEXT($A195,"aaa"))</f>
        <v/>
      </c>
      <c r="C195" s="35" t="n"/>
      <c r="D195" s="35" t="n"/>
      <c r="E195" s="35" t="n"/>
      <c r="F195" s="36" t="n"/>
      <c r="G195" s="36" t="n"/>
      <c r="H195" s="37" t="n"/>
      <c r="I195" s="11">
        <f>IF(COUNT($A195,$F195,$G195)&lt;3,"",ROUND(($G195+IF($G195&lt;$F195,1,0)-$F195)*24-$H195/60,2))</f>
        <v/>
      </c>
      <c r="J195" s="11">
        <f>IF($I195="","",IF($E195="休日出勤",0,ROUND(MAX(0,MIN($I195,8)-$C$2),2)))</f>
        <v/>
      </c>
      <c r="K195" s="11">
        <f>IF($I195="","",IF($E195="休日出勤",0,ROUND(MAX(0,$I195-8),2)))</f>
        <v/>
      </c>
      <c r="L195" s="11">
        <f>IF($I195="","",ROUND(MAX(0,MIN($G195+IF($G195&lt;$F195,1,0),29/24)-MAX($F195,22/24))*24+MAX(0,MIN($G195+IF($G195&lt;$F195,1,0),5/24)-$F195)*24,2))</f>
        <v/>
      </c>
      <c r="M195" s="11">
        <f>IF($I195="","",IF($E195="休日出勤",$I195,0))</f>
        <v/>
      </c>
      <c r="N195" s="12">
        <f>IF(COUNT($A195)=0,"",COUNTIF($A$5:$A$204,$A195))</f>
        <v/>
      </c>
      <c r="O195" s="12">
        <f>IF($N195="","",$N195-$C$1)</f>
        <v/>
      </c>
      <c r="P195" s="7">
        <f>IF($O195="","",IF($O195&lt;0,"不足","OK"))</f>
        <v/>
      </c>
    </row>
    <row r="196" hidden="1" ht="22" customHeight="1">
      <c r="A196" s="34" t="n"/>
      <c r="B196" s="13">
        <f>IF(COUNT($A196)=0,"",TEXT($A196,"aaa"))</f>
        <v/>
      </c>
      <c r="C196" s="35" t="n"/>
      <c r="D196" s="35" t="n"/>
      <c r="E196" s="35" t="n"/>
      <c r="F196" s="36" t="n"/>
      <c r="G196" s="36" t="n"/>
      <c r="H196" s="37" t="n"/>
      <c r="I196" s="14">
        <f>IF(COUNT($A196,$F196,$G196)&lt;3,"",ROUND(($G196+IF($G196&lt;$F196,1,0)-$F196)*24-$H196/60,2))</f>
        <v/>
      </c>
      <c r="J196" s="14">
        <f>IF($I196="","",IF($E196="休日出勤",0,ROUND(MAX(0,MIN($I196,8)-$C$2),2)))</f>
        <v/>
      </c>
      <c r="K196" s="14">
        <f>IF($I196="","",IF($E196="休日出勤",0,ROUND(MAX(0,$I196-8),2)))</f>
        <v/>
      </c>
      <c r="L196" s="14">
        <f>IF($I196="","",ROUND(MAX(0,MIN($G196+IF($G196&lt;$F196,1,0),29/24)-MAX($F196,22/24))*24+MAX(0,MIN($G196+IF($G196&lt;$F196,1,0),5/24)-$F196)*24,2))</f>
        <v/>
      </c>
      <c r="M196" s="14">
        <f>IF($I196="","",IF($E196="休日出勤",$I196,0))</f>
        <v/>
      </c>
      <c r="N196" s="15">
        <f>IF(COUNT($A196)=0,"",COUNTIF($A$5:$A$204,$A196))</f>
        <v/>
      </c>
      <c r="O196" s="15">
        <f>IF($N196="","",$N196-$C$1)</f>
        <v/>
      </c>
      <c r="P196" s="13">
        <f>IF($O196="","",IF($O196&lt;0,"不足","OK"))</f>
        <v/>
      </c>
    </row>
    <row r="197" hidden="1" ht="22" customHeight="1">
      <c r="A197" s="34" t="n"/>
      <c r="B197" s="7">
        <f>IF(COUNT($A197)=0,"",TEXT($A197,"aaa"))</f>
        <v/>
      </c>
      <c r="C197" s="35" t="n"/>
      <c r="D197" s="35" t="n"/>
      <c r="E197" s="35" t="n"/>
      <c r="F197" s="36" t="n"/>
      <c r="G197" s="36" t="n"/>
      <c r="H197" s="37" t="n"/>
      <c r="I197" s="11">
        <f>IF(COUNT($A197,$F197,$G197)&lt;3,"",ROUND(($G197+IF($G197&lt;$F197,1,0)-$F197)*24-$H197/60,2))</f>
        <v/>
      </c>
      <c r="J197" s="11">
        <f>IF($I197="","",IF($E197="休日出勤",0,ROUND(MAX(0,MIN($I197,8)-$C$2),2)))</f>
        <v/>
      </c>
      <c r="K197" s="11">
        <f>IF($I197="","",IF($E197="休日出勤",0,ROUND(MAX(0,$I197-8),2)))</f>
        <v/>
      </c>
      <c r="L197" s="11">
        <f>IF($I197="","",ROUND(MAX(0,MIN($G197+IF($G197&lt;$F197,1,0),29/24)-MAX($F197,22/24))*24+MAX(0,MIN($G197+IF($G197&lt;$F197,1,0),5/24)-$F197)*24,2))</f>
        <v/>
      </c>
      <c r="M197" s="11">
        <f>IF($I197="","",IF($E197="休日出勤",$I197,0))</f>
        <v/>
      </c>
      <c r="N197" s="12">
        <f>IF(COUNT($A197)=0,"",COUNTIF($A$5:$A$204,$A197))</f>
        <v/>
      </c>
      <c r="O197" s="12">
        <f>IF($N197="","",$N197-$C$1)</f>
        <v/>
      </c>
      <c r="P197" s="7">
        <f>IF($O197="","",IF($O197&lt;0,"不足","OK"))</f>
        <v/>
      </c>
    </row>
    <row r="198" hidden="1" ht="22" customHeight="1">
      <c r="A198" s="34" t="n"/>
      <c r="B198" s="13">
        <f>IF(COUNT($A198)=0,"",TEXT($A198,"aaa"))</f>
        <v/>
      </c>
      <c r="C198" s="35" t="n"/>
      <c r="D198" s="35" t="n"/>
      <c r="E198" s="35" t="n"/>
      <c r="F198" s="36" t="n"/>
      <c r="G198" s="36" t="n"/>
      <c r="H198" s="37" t="n"/>
      <c r="I198" s="14">
        <f>IF(COUNT($A198,$F198,$G198)&lt;3,"",ROUND(($G198+IF($G198&lt;$F198,1,0)-$F198)*24-$H198/60,2))</f>
        <v/>
      </c>
      <c r="J198" s="14">
        <f>IF($I198="","",IF($E198="休日出勤",0,ROUND(MAX(0,MIN($I198,8)-$C$2),2)))</f>
        <v/>
      </c>
      <c r="K198" s="14">
        <f>IF($I198="","",IF($E198="休日出勤",0,ROUND(MAX(0,$I198-8),2)))</f>
        <v/>
      </c>
      <c r="L198" s="14">
        <f>IF($I198="","",ROUND(MAX(0,MIN($G198+IF($G198&lt;$F198,1,0),29/24)-MAX($F198,22/24))*24+MAX(0,MIN($G198+IF($G198&lt;$F198,1,0),5/24)-$F198)*24,2))</f>
        <v/>
      </c>
      <c r="M198" s="14">
        <f>IF($I198="","",IF($E198="休日出勤",$I198,0))</f>
        <v/>
      </c>
      <c r="N198" s="15">
        <f>IF(COUNT($A198)=0,"",COUNTIF($A$5:$A$204,$A198))</f>
        <v/>
      </c>
      <c r="O198" s="15">
        <f>IF($N198="","",$N198-$C$1)</f>
        <v/>
      </c>
      <c r="P198" s="13">
        <f>IF($O198="","",IF($O198&lt;0,"不足","OK"))</f>
        <v/>
      </c>
    </row>
    <row r="199" hidden="1" ht="22" customHeight="1">
      <c r="A199" s="34" t="n"/>
      <c r="B199" s="7">
        <f>IF(COUNT($A199)=0,"",TEXT($A199,"aaa"))</f>
        <v/>
      </c>
      <c r="C199" s="35" t="n"/>
      <c r="D199" s="35" t="n"/>
      <c r="E199" s="35" t="n"/>
      <c r="F199" s="36" t="n"/>
      <c r="G199" s="36" t="n"/>
      <c r="H199" s="37" t="n"/>
      <c r="I199" s="11">
        <f>IF(COUNT($A199,$F199,$G199)&lt;3,"",ROUND(($G199+IF($G199&lt;$F199,1,0)-$F199)*24-$H199/60,2))</f>
        <v/>
      </c>
      <c r="J199" s="11">
        <f>IF($I199="","",IF($E199="休日出勤",0,ROUND(MAX(0,MIN($I199,8)-$C$2),2)))</f>
        <v/>
      </c>
      <c r="K199" s="11">
        <f>IF($I199="","",IF($E199="休日出勤",0,ROUND(MAX(0,$I199-8),2)))</f>
        <v/>
      </c>
      <c r="L199" s="11">
        <f>IF($I199="","",ROUND(MAX(0,MIN($G199+IF($G199&lt;$F199,1,0),29/24)-MAX($F199,22/24))*24+MAX(0,MIN($G199+IF($G199&lt;$F199,1,0),5/24)-$F199)*24,2))</f>
        <v/>
      </c>
      <c r="M199" s="11">
        <f>IF($I199="","",IF($E199="休日出勤",$I199,0))</f>
        <v/>
      </c>
      <c r="N199" s="12">
        <f>IF(COUNT($A199)=0,"",COUNTIF($A$5:$A$204,$A199))</f>
        <v/>
      </c>
      <c r="O199" s="12">
        <f>IF($N199="","",$N199-$C$1)</f>
        <v/>
      </c>
      <c r="P199" s="7">
        <f>IF($O199="","",IF($O199&lt;0,"不足","OK"))</f>
        <v/>
      </c>
    </row>
    <row r="200" hidden="1" ht="22" customHeight="1">
      <c r="A200" s="34" t="n"/>
      <c r="B200" s="13">
        <f>IF(COUNT($A200)=0,"",TEXT($A200,"aaa"))</f>
        <v/>
      </c>
      <c r="C200" s="35" t="n"/>
      <c r="D200" s="35" t="n"/>
      <c r="E200" s="35" t="n"/>
      <c r="F200" s="36" t="n"/>
      <c r="G200" s="36" t="n"/>
      <c r="H200" s="37" t="n"/>
      <c r="I200" s="14">
        <f>IF(COUNT($A200,$F200,$G200)&lt;3,"",ROUND(($G200+IF($G200&lt;$F200,1,0)-$F200)*24-$H200/60,2))</f>
        <v/>
      </c>
      <c r="J200" s="14">
        <f>IF($I200="","",IF($E200="休日出勤",0,ROUND(MAX(0,MIN($I200,8)-$C$2),2)))</f>
        <v/>
      </c>
      <c r="K200" s="14">
        <f>IF($I200="","",IF($E200="休日出勤",0,ROUND(MAX(0,$I200-8),2)))</f>
        <v/>
      </c>
      <c r="L200" s="14">
        <f>IF($I200="","",ROUND(MAX(0,MIN($G200+IF($G200&lt;$F200,1,0),29/24)-MAX($F200,22/24))*24+MAX(0,MIN($G200+IF($G200&lt;$F200,1,0),5/24)-$F200)*24,2))</f>
        <v/>
      </c>
      <c r="M200" s="14">
        <f>IF($I200="","",IF($E200="休日出勤",$I200,0))</f>
        <v/>
      </c>
      <c r="N200" s="15">
        <f>IF(COUNT($A200)=0,"",COUNTIF($A$5:$A$204,$A200))</f>
        <v/>
      </c>
      <c r="O200" s="15">
        <f>IF($N200="","",$N200-$C$1)</f>
        <v/>
      </c>
      <c r="P200" s="13">
        <f>IF($O200="","",IF($O200&lt;0,"不足","OK"))</f>
        <v/>
      </c>
    </row>
    <row r="201" hidden="1" ht="22" customHeight="1">
      <c r="A201" s="34" t="n"/>
      <c r="B201" s="7">
        <f>IF(COUNT($A201)=0,"",TEXT($A201,"aaa"))</f>
        <v/>
      </c>
      <c r="C201" s="35" t="n"/>
      <c r="D201" s="35" t="n"/>
      <c r="E201" s="35" t="n"/>
      <c r="F201" s="36" t="n"/>
      <c r="G201" s="36" t="n"/>
      <c r="H201" s="37" t="n"/>
      <c r="I201" s="11">
        <f>IF(COUNT($A201,$F201,$G201)&lt;3,"",ROUND(($G201+IF($G201&lt;$F201,1,0)-$F201)*24-$H201/60,2))</f>
        <v/>
      </c>
      <c r="J201" s="11">
        <f>IF($I201="","",IF($E201="休日出勤",0,ROUND(MAX(0,MIN($I201,8)-$C$2),2)))</f>
        <v/>
      </c>
      <c r="K201" s="11">
        <f>IF($I201="","",IF($E201="休日出勤",0,ROUND(MAX(0,$I201-8),2)))</f>
        <v/>
      </c>
      <c r="L201" s="11">
        <f>IF($I201="","",ROUND(MAX(0,MIN($G201+IF($G201&lt;$F201,1,0),29/24)-MAX($F201,22/24))*24+MAX(0,MIN($G201+IF($G201&lt;$F201,1,0),5/24)-$F201)*24,2))</f>
        <v/>
      </c>
      <c r="M201" s="11">
        <f>IF($I201="","",IF($E201="休日出勤",$I201,0))</f>
        <v/>
      </c>
      <c r="N201" s="12">
        <f>IF(COUNT($A201)=0,"",COUNTIF($A$5:$A$204,$A201))</f>
        <v/>
      </c>
      <c r="O201" s="12">
        <f>IF($N201="","",$N201-$C$1)</f>
        <v/>
      </c>
      <c r="P201" s="7">
        <f>IF($O201="","",IF($O201&lt;0,"不足","OK"))</f>
        <v/>
      </c>
    </row>
    <row r="202" hidden="1" ht="22" customHeight="1">
      <c r="A202" s="34" t="n"/>
      <c r="B202" s="13">
        <f>IF(COUNT($A202)=0,"",TEXT($A202,"aaa"))</f>
        <v/>
      </c>
      <c r="C202" s="35" t="n"/>
      <c r="D202" s="35" t="n"/>
      <c r="E202" s="35" t="n"/>
      <c r="F202" s="36" t="n"/>
      <c r="G202" s="36" t="n"/>
      <c r="H202" s="37" t="n"/>
      <c r="I202" s="14">
        <f>IF(COUNT($A202,$F202,$G202)&lt;3,"",ROUND(($G202+IF($G202&lt;$F202,1,0)-$F202)*24-$H202/60,2))</f>
        <v/>
      </c>
      <c r="J202" s="14">
        <f>IF($I202="","",IF($E202="休日出勤",0,ROUND(MAX(0,MIN($I202,8)-$C$2),2)))</f>
        <v/>
      </c>
      <c r="K202" s="14">
        <f>IF($I202="","",IF($E202="休日出勤",0,ROUND(MAX(0,$I202-8),2)))</f>
        <v/>
      </c>
      <c r="L202" s="14">
        <f>IF($I202="","",ROUND(MAX(0,MIN($G202+IF($G202&lt;$F202,1,0),29/24)-MAX($F202,22/24))*24+MAX(0,MIN($G202+IF($G202&lt;$F202,1,0),5/24)-$F202)*24,2))</f>
        <v/>
      </c>
      <c r="M202" s="14">
        <f>IF($I202="","",IF($E202="休日出勤",$I202,0))</f>
        <v/>
      </c>
      <c r="N202" s="15">
        <f>IF(COUNT($A202)=0,"",COUNTIF($A$5:$A$204,$A202))</f>
        <v/>
      </c>
      <c r="O202" s="15">
        <f>IF($N202="","",$N202-$C$1)</f>
        <v/>
      </c>
      <c r="P202" s="13">
        <f>IF($O202="","",IF($O202&lt;0,"不足","OK"))</f>
        <v/>
      </c>
    </row>
    <row r="203" hidden="1" ht="22" customHeight="1">
      <c r="A203" s="34" t="n"/>
      <c r="B203" s="7">
        <f>IF(COUNT($A203)=0,"",TEXT($A203,"aaa"))</f>
        <v/>
      </c>
      <c r="C203" s="35" t="n"/>
      <c r="D203" s="35" t="n"/>
      <c r="E203" s="35" t="n"/>
      <c r="F203" s="36" t="n"/>
      <c r="G203" s="36" t="n"/>
      <c r="H203" s="37" t="n"/>
      <c r="I203" s="11">
        <f>IF(COUNT($A203,$F203,$G203)&lt;3,"",ROUND(($G203+IF($G203&lt;$F203,1,0)-$F203)*24-$H203/60,2))</f>
        <v/>
      </c>
      <c r="J203" s="11">
        <f>IF($I203="","",IF($E203="休日出勤",0,ROUND(MAX(0,MIN($I203,8)-$C$2),2)))</f>
        <v/>
      </c>
      <c r="K203" s="11">
        <f>IF($I203="","",IF($E203="休日出勤",0,ROUND(MAX(0,$I203-8),2)))</f>
        <v/>
      </c>
      <c r="L203" s="11">
        <f>IF($I203="","",ROUND(MAX(0,MIN($G203+IF($G203&lt;$F203,1,0),29/24)-MAX($F203,22/24))*24+MAX(0,MIN($G203+IF($G203&lt;$F203,1,0),5/24)-$F203)*24,2))</f>
        <v/>
      </c>
      <c r="M203" s="11">
        <f>IF($I203="","",IF($E203="休日出勤",$I203,0))</f>
        <v/>
      </c>
      <c r="N203" s="12">
        <f>IF(COUNT($A203)=0,"",COUNTIF($A$5:$A$204,$A203))</f>
        <v/>
      </c>
      <c r="O203" s="12">
        <f>IF($N203="","",$N203-$C$1)</f>
        <v/>
      </c>
      <c r="P203" s="7">
        <f>IF($O203="","",IF($O203&lt;0,"不足","OK"))</f>
        <v/>
      </c>
    </row>
    <row r="204" hidden="1" ht="22" customHeight="1">
      <c r="A204" s="34" t="n"/>
      <c r="B204" s="13">
        <f>IF(COUNT($A204)=0,"",TEXT($A204,"aaa"))</f>
        <v/>
      </c>
      <c r="C204" s="35" t="n"/>
      <c r="D204" s="35" t="n"/>
      <c r="E204" s="35" t="n"/>
      <c r="F204" s="36" t="n"/>
      <c r="G204" s="36" t="n"/>
      <c r="H204" s="37" t="n"/>
      <c r="I204" s="14">
        <f>IF(COUNT($A204,$F204,$G204)&lt;3,"",ROUND(($G204+IF($G204&lt;$F204,1,0)-$F204)*24-$H204/60,2))</f>
        <v/>
      </c>
      <c r="J204" s="14">
        <f>IF($I204="","",IF($E204="休日出勤",0,ROUND(MAX(0,MIN($I204,8)-$C$2),2)))</f>
        <v/>
      </c>
      <c r="K204" s="14">
        <f>IF($I204="","",IF($E204="休日出勤",0,ROUND(MAX(0,$I204-8),2)))</f>
        <v/>
      </c>
      <c r="L204" s="14">
        <f>IF($I204="","",ROUND(MAX(0,MIN($G204+IF($G204&lt;$F204,1,0),29/24)-MAX($F204,22/24))*24+MAX(0,MIN($G204+IF($G204&lt;$F204,1,0),5/24)-$F204)*24,2))</f>
        <v/>
      </c>
      <c r="M204" s="14">
        <f>IF($I204="","",IF($E204="休日出勤",$I204,0))</f>
        <v/>
      </c>
      <c r="N204" s="15">
        <f>IF(COUNT($A204)=0,"",COUNTIF($A$5:$A$204,$A204))</f>
        <v/>
      </c>
      <c r="O204" s="15">
        <f>IF($N204="","",$N204-$C$1)</f>
        <v/>
      </c>
      <c r="P204" s="13">
        <f>IF($O204="","",IF($O204&lt;0,"不足","OK"))</f>
        <v/>
      </c>
    </row>
  </sheetData>
  <sheetProtection selectLockedCells="1" selectUnlockedCells="0" sheet="1" objects="0" insertRows="1" insertHyperlinks="1" autoFilter="1" scenarios="0" formatColumns="1" deleteColumns="1" insertColumns="1" pivotTables="1" deleteRows="1" formatCells="1" formatRows="1" sort="1"/>
  <autoFilter ref="A4:P204"/>
  <conditionalFormatting sqref="N5:P204">
    <cfRule type="expression" priority="1" dxfId="0">
      <formula>$P5="不足"</formula>
    </cfRule>
    <cfRule type="expression" priority="2" dxfId="1">
      <formula>$P5="OK"</formula>
    </cfRule>
  </conditionalFormatting>
  <dataValidations count="6">
    <dataValidation sqref="C5:C204" showDropDown="0" showInputMessage="0" showErrorMessage="0" allowBlank="1" type="list">
      <formula1>スタッフ</formula1>
    </dataValidation>
    <dataValidation sqref="D5:D204" showDropDown="0" showInputMessage="0" showErrorMessage="0" allowBlank="1" type="list">
      <formula1>"製造,販売,事務,配送,その他"</formula1>
    </dataValidation>
    <dataValidation sqref="E5:E204" showDropDown="0" showInputMessage="0" showErrorMessage="0" allowBlank="1" type="list">
      <formula1>"通常,早番,遅番,夜勤,休日出勤"</formula1>
    </dataValidation>
    <dataValidation sqref="A5:A204" showDropDown="0" showInputMessage="1" showErrorMessage="0" allowBlank="1" promptTitle="日付" prompt="2026/9/1 のように入力します。カレンダーの日付として扱われます"/>
    <dataValidation sqref="E5:E204" showDropDown="0" showInputMessage="1" showErrorMessage="0" allowBlank="1" promptTitle="分類" prompt="右の▼から選びます。一覧は「集計」シートで増やせます"/>
    <dataValidation sqref="C1" showDropDown="0" showInputMessage="1" showErrorMessage="0" allowBlank="1" promptTitle="数量" prompt="数字だけを入力します"/>
  </dataValidations>
  <printOptions horizontalCentered="1"/>
  <pageMargins left="0.75" right="0.75" top="1" bottom="1" header="0.5" footer="0.5"/>
  <pageSetup paperSize="9" fitToHeight="0" fitToWidth="1"/>
</worksheet>
</file>

<file path=xl/worksheets/sheet2.xml><?xml version="1.0" encoding="utf-8"?>
<worksheet xmlns="http://schemas.openxmlformats.org/spreadsheetml/2006/main">
  <sheetPr>
    <tabColor rgb="001F3864"/>
    <outlinePr summaryBelow="1" summaryRight="1"/>
    <pageSetUpPr fitToPage="1"/>
  </sheetPr>
  <dimension ref="A1:J89"/>
  <sheetViews>
    <sheetView showGridLines="0" tabSelected="0" workbookViewId="0">
      <selection activeCell="A1" sqref="A1"/>
    </sheetView>
  </sheetViews>
  <sheetFormatPr baseColWidth="8" defaultRowHeight="15"/>
  <cols>
    <col width="18" customWidth="1" min="1" max="1"/>
    <col width="14" customWidth="1" min="2" max="2"/>
    <col width="14" customWidth="1" min="3" max="3"/>
    <col width="14" customWidth="1" min="4" max="4"/>
    <col width="14" customWidth="1" min="5" max="5"/>
    <col width="11" customWidth="1" min="6" max="6"/>
    <col width="13" customWidth="1" min="7" max="7"/>
    <col width="14" customWidth="1" min="8" max="8"/>
    <col width="15" customWidth="1" min="9" max="9"/>
    <col width="8" customWidth="1" min="10" max="10"/>
  </cols>
  <sheetData>
    <row r="1" ht="30" customHeight="1">
      <c r="A1" s="16" t="inlineStr">
        <is>
          <t>シフト表</t>
        </is>
      </c>
    </row>
    <row r="2">
      <c r="A2" s="17" t="inlineStr">
        <is>
          <t>人数不足が色で分かる／残業・深夜・休日労働まで自動集計</t>
        </is>
      </c>
    </row>
    <row r="3">
      <c r="A3" s="3" t="inlineStr">
        <is>
          <t>配布元: 副業ポートフォリオ https://satoru-log.jp　｜　このテンプレートは自由に使ってかまいません。改変・再配布も可です。</t>
        </is>
      </c>
    </row>
    <row r="4"/>
    <row r="5" ht="26" customHeight="1">
      <c r="A5" s="18" t="inlineStr">
        <is>
          <t>全体サマリー</t>
        </is>
      </c>
    </row>
    <row r="6" ht="22" customHeight="1">
      <c r="A6" s="19" t="inlineStr">
        <is>
          <t>のべ出勤件数（人日）</t>
        </is>
      </c>
      <c r="B6" s="20">
        <f>COUNT('入力する'!$A$5:$A$204)</f>
        <v/>
      </c>
    </row>
    <row r="7" ht="22" customHeight="1">
      <c r="A7" s="19" t="inlineStr">
        <is>
          <t>総労働時間（h）</t>
        </is>
      </c>
      <c r="B7" s="14">
        <f>ROUND(SUM('入力する'!$I$5:$I$204),1)</f>
        <v/>
      </c>
    </row>
    <row r="8" ht="22" customHeight="1">
      <c r="A8" s="19" t="inlineStr">
        <is>
          <t>法定内残業（h）</t>
        </is>
      </c>
      <c r="B8" s="14">
        <f>ROUND(SUM('入力する'!$J$5:$J$204),1)</f>
        <v/>
      </c>
    </row>
    <row r="9" ht="22" customHeight="1">
      <c r="A9" s="19" t="inlineStr">
        <is>
          <t>法定外残業（h）</t>
        </is>
      </c>
      <c r="B9" s="14">
        <f>ROUND(SUM('入力する'!$K$5:$K$204),1)</f>
        <v/>
      </c>
    </row>
    <row r="10" ht="22" customHeight="1">
      <c r="A10" s="19" t="inlineStr">
        <is>
          <t>深夜労働（h）</t>
        </is>
      </c>
      <c r="B10" s="14">
        <f>ROUND(SUM('入力する'!$L$5:$L$204),1)</f>
        <v/>
      </c>
    </row>
    <row r="11" ht="22" customHeight="1">
      <c r="A11" s="19" t="inlineStr">
        <is>
          <t>休日労働（h）</t>
        </is>
      </c>
      <c r="B11" s="14">
        <f>ROUND(SUM('入力する'!$M$5:$M$204),1)</f>
        <v/>
      </c>
    </row>
    <row r="12" ht="22" customHeight="1">
      <c r="A12" s="19" t="inlineStr">
        <is>
          <t>平均実働（h/件）</t>
        </is>
      </c>
      <c r="B12" s="14">
        <f>IF($B$6=0,0,ROUND($B$7/$B$6,1))</f>
        <v/>
      </c>
    </row>
    <row r="13" ht="22" customHeight="1">
      <c r="A13" s="19" t="inlineStr">
        <is>
          <t>人数が足りない日数</t>
        </is>
      </c>
      <c r="B13" s="20">
        <f>COUNTIF($F$17:$F$47,"不足")</f>
        <v/>
      </c>
      <c r="C13" s="3" t="inlineStr">
        <is>
          <t>← 下の日別チェックで赤い行の数です</t>
        </is>
      </c>
    </row>
    <row r="14"/>
    <row r="15" ht="26" customHeight="1">
      <c r="A15" s="18" t="inlineStr">
        <is>
          <t>日別の人数チェック（いちばん古い日付から31日分）</t>
        </is>
      </c>
    </row>
    <row r="16" ht="26" customHeight="1">
      <c r="A16" s="5" t="inlineStr">
        <is>
          <t>日付</t>
        </is>
      </c>
      <c r="B16" s="5" t="inlineStr">
        <is>
          <t>曜日</t>
        </is>
      </c>
      <c r="C16" s="5" t="inlineStr">
        <is>
          <t>出勤人数</t>
        </is>
      </c>
      <c r="D16" s="5" t="inlineStr">
        <is>
          <t>必要人数</t>
        </is>
      </c>
      <c r="E16" s="5" t="inlineStr">
        <is>
          <t>過不足</t>
        </is>
      </c>
      <c r="F16" s="5" t="inlineStr">
        <is>
          <t>判定</t>
        </is>
      </c>
    </row>
    <row r="17" ht="22" customHeight="1">
      <c r="A17" s="21">
        <f>IF(COUNT('入力する'!$A$5:$A$204)=0,"",MIN('入力する'!$A$5:$A$204))</f>
        <v/>
      </c>
      <c r="B17" s="13">
        <f>IF(A17="","",TEXT(A17,"aaa"))</f>
        <v/>
      </c>
      <c r="C17" s="15">
        <f>IF(A17="","",COUNTIF('入力する'!$A$5:$A$204,A17))</f>
        <v/>
      </c>
      <c r="D17" s="15">
        <f>IF(A17="","",'入力する'!$C$1)</f>
        <v/>
      </c>
      <c r="E17" s="15">
        <f>IF(A17="","",C17-D17)</f>
        <v/>
      </c>
      <c r="F17" s="13">
        <f>IF(A17="","",IF(E17&lt;0,"不足","OK"))</f>
        <v/>
      </c>
    </row>
    <row r="18" ht="22" customHeight="1">
      <c r="A18" s="21">
        <f>IF($A$17="","",A17+1)</f>
        <v/>
      </c>
      <c r="B18" s="13">
        <f>IF(A18="","",TEXT(A18,"aaa"))</f>
        <v/>
      </c>
      <c r="C18" s="15">
        <f>IF(A18="","",COUNTIF('入力する'!$A$5:$A$204,A18))</f>
        <v/>
      </c>
      <c r="D18" s="15">
        <f>IF(A18="","",'入力する'!$C$1)</f>
        <v/>
      </c>
      <c r="E18" s="15">
        <f>IF(A18="","",C18-D18)</f>
        <v/>
      </c>
      <c r="F18" s="13">
        <f>IF(A18="","",IF(E18&lt;0,"不足","OK"))</f>
        <v/>
      </c>
    </row>
    <row r="19" ht="22" customHeight="1">
      <c r="A19" s="21">
        <f>IF($A$17="","",A18+1)</f>
        <v/>
      </c>
      <c r="B19" s="13">
        <f>IF(A19="","",TEXT(A19,"aaa"))</f>
        <v/>
      </c>
      <c r="C19" s="15">
        <f>IF(A19="","",COUNTIF('入力する'!$A$5:$A$204,A19))</f>
        <v/>
      </c>
      <c r="D19" s="15">
        <f>IF(A19="","",'入力する'!$C$1)</f>
        <v/>
      </c>
      <c r="E19" s="15">
        <f>IF(A19="","",C19-D19)</f>
        <v/>
      </c>
      <c r="F19" s="13">
        <f>IF(A19="","",IF(E19&lt;0,"不足","OK"))</f>
        <v/>
      </c>
    </row>
    <row r="20" ht="22" customHeight="1">
      <c r="A20" s="21">
        <f>IF($A$17="","",A19+1)</f>
        <v/>
      </c>
      <c r="B20" s="13">
        <f>IF(A20="","",TEXT(A20,"aaa"))</f>
        <v/>
      </c>
      <c r="C20" s="15">
        <f>IF(A20="","",COUNTIF('入力する'!$A$5:$A$204,A20))</f>
        <v/>
      </c>
      <c r="D20" s="15">
        <f>IF(A20="","",'入力する'!$C$1)</f>
        <v/>
      </c>
      <c r="E20" s="15">
        <f>IF(A20="","",C20-D20)</f>
        <v/>
      </c>
      <c r="F20" s="13">
        <f>IF(A20="","",IF(E20&lt;0,"不足","OK"))</f>
        <v/>
      </c>
    </row>
    <row r="21" ht="22" customHeight="1">
      <c r="A21" s="21">
        <f>IF($A$17="","",A20+1)</f>
        <v/>
      </c>
      <c r="B21" s="13">
        <f>IF(A21="","",TEXT(A21,"aaa"))</f>
        <v/>
      </c>
      <c r="C21" s="15">
        <f>IF(A21="","",COUNTIF('入力する'!$A$5:$A$204,A21))</f>
        <v/>
      </c>
      <c r="D21" s="15">
        <f>IF(A21="","",'入力する'!$C$1)</f>
        <v/>
      </c>
      <c r="E21" s="15">
        <f>IF(A21="","",C21-D21)</f>
        <v/>
      </c>
      <c r="F21" s="13">
        <f>IF(A21="","",IF(E21&lt;0,"不足","OK"))</f>
        <v/>
      </c>
    </row>
    <row r="22" ht="22" customHeight="1">
      <c r="A22" s="21">
        <f>IF($A$17="","",A21+1)</f>
        <v/>
      </c>
      <c r="B22" s="13">
        <f>IF(A22="","",TEXT(A22,"aaa"))</f>
        <v/>
      </c>
      <c r="C22" s="15">
        <f>IF(A22="","",COUNTIF('入力する'!$A$5:$A$204,A22))</f>
        <v/>
      </c>
      <c r="D22" s="15">
        <f>IF(A22="","",'入力する'!$C$1)</f>
        <v/>
      </c>
      <c r="E22" s="15">
        <f>IF(A22="","",C22-D22)</f>
        <v/>
      </c>
      <c r="F22" s="13">
        <f>IF(A22="","",IF(E22&lt;0,"不足","OK"))</f>
        <v/>
      </c>
    </row>
    <row r="23" ht="22" customHeight="1">
      <c r="A23" s="21">
        <f>IF($A$17="","",A22+1)</f>
        <v/>
      </c>
      <c r="B23" s="13">
        <f>IF(A23="","",TEXT(A23,"aaa"))</f>
        <v/>
      </c>
      <c r="C23" s="15">
        <f>IF(A23="","",COUNTIF('入力する'!$A$5:$A$204,A23))</f>
        <v/>
      </c>
      <c r="D23" s="15">
        <f>IF(A23="","",'入力する'!$C$1)</f>
        <v/>
      </c>
      <c r="E23" s="15">
        <f>IF(A23="","",C23-D23)</f>
        <v/>
      </c>
      <c r="F23" s="13">
        <f>IF(A23="","",IF(E23&lt;0,"不足","OK"))</f>
        <v/>
      </c>
    </row>
    <row r="24" ht="22" customHeight="1">
      <c r="A24" s="21">
        <f>IF($A$17="","",A23+1)</f>
        <v/>
      </c>
      <c r="B24" s="13">
        <f>IF(A24="","",TEXT(A24,"aaa"))</f>
        <v/>
      </c>
      <c r="C24" s="15">
        <f>IF(A24="","",COUNTIF('入力する'!$A$5:$A$204,A24))</f>
        <v/>
      </c>
      <c r="D24" s="15">
        <f>IF(A24="","",'入力する'!$C$1)</f>
        <v/>
      </c>
      <c r="E24" s="15">
        <f>IF(A24="","",C24-D24)</f>
        <v/>
      </c>
      <c r="F24" s="13">
        <f>IF(A24="","",IF(E24&lt;0,"不足","OK"))</f>
        <v/>
      </c>
    </row>
    <row r="25" ht="22" customHeight="1">
      <c r="A25" s="21">
        <f>IF($A$17="","",A24+1)</f>
        <v/>
      </c>
      <c r="B25" s="13">
        <f>IF(A25="","",TEXT(A25,"aaa"))</f>
        <v/>
      </c>
      <c r="C25" s="15">
        <f>IF(A25="","",COUNTIF('入力する'!$A$5:$A$204,A25))</f>
        <v/>
      </c>
      <c r="D25" s="15">
        <f>IF(A25="","",'入力する'!$C$1)</f>
        <v/>
      </c>
      <c r="E25" s="15">
        <f>IF(A25="","",C25-D25)</f>
        <v/>
      </c>
      <c r="F25" s="13">
        <f>IF(A25="","",IF(E25&lt;0,"不足","OK"))</f>
        <v/>
      </c>
    </row>
    <row r="26" ht="22" customHeight="1">
      <c r="A26" s="21">
        <f>IF($A$17="","",A25+1)</f>
        <v/>
      </c>
      <c r="B26" s="13">
        <f>IF(A26="","",TEXT(A26,"aaa"))</f>
        <v/>
      </c>
      <c r="C26" s="15">
        <f>IF(A26="","",COUNTIF('入力する'!$A$5:$A$204,A26))</f>
        <v/>
      </c>
      <c r="D26" s="15">
        <f>IF(A26="","",'入力する'!$C$1)</f>
        <v/>
      </c>
      <c r="E26" s="15">
        <f>IF(A26="","",C26-D26)</f>
        <v/>
      </c>
      <c r="F26" s="13">
        <f>IF(A26="","",IF(E26&lt;0,"不足","OK"))</f>
        <v/>
      </c>
    </row>
    <row r="27" ht="22" customHeight="1">
      <c r="A27" s="21">
        <f>IF($A$17="","",A26+1)</f>
        <v/>
      </c>
      <c r="B27" s="13">
        <f>IF(A27="","",TEXT(A27,"aaa"))</f>
        <v/>
      </c>
      <c r="C27" s="15">
        <f>IF(A27="","",COUNTIF('入力する'!$A$5:$A$204,A27))</f>
        <v/>
      </c>
      <c r="D27" s="15">
        <f>IF(A27="","",'入力する'!$C$1)</f>
        <v/>
      </c>
      <c r="E27" s="15">
        <f>IF(A27="","",C27-D27)</f>
        <v/>
      </c>
      <c r="F27" s="13">
        <f>IF(A27="","",IF(E27&lt;0,"不足","OK"))</f>
        <v/>
      </c>
    </row>
    <row r="28" ht="22" customHeight="1">
      <c r="A28" s="21">
        <f>IF($A$17="","",A27+1)</f>
        <v/>
      </c>
      <c r="B28" s="13">
        <f>IF(A28="","",TEXT(A28,"aaa"))</f>
        <v/>
      </c>
      <c r="C28" s="15">
        <f>IF(A28="","",COUNTIF('入力する'!$A$5:$A$204,A28))</f>
        <v/>
      </c>
      <c r="D28" s="15">
        <f>IF(A28="","",'入力する'!$C$1)</f>
        <v/>
      </c>
      <c r="E28" s="15">
        <f>IF(A28="","",C28-D28)</f>
        <v/>
      </c>
      <c r="F28" s="13">
        <f>IF(A28="","",IF(E28&lt;0,"不足","OK"))</f>
        <v/>
      </c>
    </row>
    <row r="29" ht="22" customHeight="1">
      <c r="A29" s="21">
        <f>IF($A$17="","",A28+1)</f>
        <v/>
      </c>
      <c r="B29" s="13">
        <f>IF(A29="","",TEXT(A29,"aaa"))</f>
        <v/>
      </c>
      <c r="C29" s="15">
        <f>IF(A29="","",COUNTIF('入力する'!$A$5:$A$204,A29))</f>
        <v/>
      </c>
      <c r="D29" s="15">
        <f>IF(A29="","",'入力する'!$C$1)</f>
        <v/>
      </c>
      <c r="E29" s="15">
        <f>IF(A29="","",C29-D29)</f>
        <v/>
      </c>
      <c r="F29" s="13">
        <f>IF(A29="","",IF(E29&lt;0,"不足","OK"))</f>
        <v/>
      </c>
    </row>
    <row r="30" ht="22" customHeight="1">
      <c r="A30" s="21">
        <f>IF($A$17="","",A29+1)</f>
        <v/>
      </c>
      <c r="B30" s="13">
        <f>IF(A30="","",TEXT(A30,"aaa"))</f>
        <v/>
      </c>
      <c r="C30" s="15">
        <f>IF(A30="","",COUNTIF('入力する'!$A$5:$A$204,A30))</f>
        <v/>
      </c>
      <c r="D30" s="15">
        <f>IF(A30="","",'入力する'!$C$1)</f>
        <v/>
      </c>
      <c r="E30" s="15">
        <f>IF(A30="","",C30-D30)</f>
        <v/>
      </c>
      <c r="F30" s="13">
        <f>IF(A30="","",IF(E30&lt;0,"不足","OK"))</f>
        <v/>
      </c>
    </row>
    <row r="31" ht="22" customHeight="1">
      <c r="A31" s="21">
        <f>IF($A$17="","",A30+1)</f>
        <v/>
      </c>
      <c r="B31" s="13">
        <f>IF(A31="","",TEXT(A31,"aaa"))</f>
        <v/>
      </c>
      <c r="C31" s="15">
        <f>IF(A31="","",COUNTIF('入力する'!$A$5:$A$204,A31))</f>
        <v/>
      </c>
      <c r="D31" s="15">
        <f>IF(A31="","",'入力する'!$C$1)</f>
        <v/>
      </c>
      <c r="E31" s="15">
        <f>IF(A31="","",C31-D31)</f>
        <v/>
      </c>
      <c r="F31" s="13">
        <f>IF(A31="","",IF(E31&lt;0,"不足","OK"))</f>
        <v/>
      </c>
    </row>
    <row r="32" ht="22" customHeight="1">
      <c r="A32" s="21">
        <f>IF($A$17="","",A31+1)</f>
        <v/>
      </c>
      <c r="B32" s="13">
        <f>IF(A32="","",TEXT(A32,"aaa"))</f>
        <v/>
      </c>
      <c r="C32" s="15">
        <f>IF(A32="","",COUNTIF('入力する'!$A$5:$A$204,A32))</f>
        <v/>
      </c>
      <c r="D32" s="15">
        <f>IF(A32="","",'入力する'!$C$1)</f>
        <v/>
      </c>
      <c r="E32" s="15">
        <f>IF(A32="","",C32-D32)</f>
        <v/>
      </c>
      <c r="F32" s="13">
        <f>IF(A32="","",IF(E32&lt;0,"不足","OK"))</f>
        <v/>
      </c>
    </row>
    <row r="33" ht="22" customHeight="1">
      <c r="A33" s="21">
        <f>IF($A$17="","",A32+1)</f>
        <v/>
      </c>
      <c r="B33" s="13">
        <f>IF(A33="","",TEXT(A33,"aaa"))</f>
        <v/>
      </c>
      <c r="C33" s="15">
        <f>IF(A33="","",COUNTIF('入力する'!$A$5:$A$204,A33))</f>
        <v/>
      </c>
      <c r="D33" s="15">
        <f>IF(A33="","",'入力する'!$C$1)</f>
        <v/>
      </c>
      <c r="E33" s="15">
        <f>IF(A33="","",C33-D33)</f>
        <v/>
      </c>
      <c r="F33" s="13">
        <f>IF(A33="","",IF(E33&lt;0,"不足","OK"))</f>
        <v/>
      </c>
    </row>
    <row r="34" ht="22" customHeight="1">
      <c r="A34" s="21">
        <f>IF($A$17="","",A33+1)</f>
        <v/>
      </c>
      <c r="B34" s="13">
        <f>IF(A34="","",TEXT(A34,"aaa"))</f>
        <v/>
      </c>
      <c r="C34" s="15">
        <f>IF(A34="","",COUNTIF('入力する'!$A$5:$A$204,A34))</f>
        <v/>
      </c>
      <c r="D34" s="15">
        <f>IF(A34="","",'入力する'!$C$1)</f>
        <v/>
      </c>
      <c r="E34" s="15">
        <f>IF(A34="","",C34-D34)</f>
        <v/>
      </c>
      <c r="F34" s="13">
        <f>IF(A34="","",IF(E34&lt;0,"不足","OK"))</f>
        <v/>
      </c>
    </row>
    <row r="35" ht="22" customHeight="1">
      <c r="A35" s="21">
        <f>IF($A$17="","",A34+1)</f>
        <v/>
      </c>
      <c r="B35" s="13">
        <f>IF(A35="","",TEXT(A35,"aaa"))</f>
        <v/>
      </c>
      <c r="C35" s="15">
        <f>IF(A35="","",COUNTIF('入力する'!$A$5:$A$204,A35))</f>
        <v/>
      </c>
      <c r="D35" s="15">
        <f>IF(A35="","",'入力する'!$C$1)</f>
        <v/>
      </c>
      <c r="E35" s="15">
        <f>IF(A35="","",C35-D35)</f>
        <v/>
      </c>
      <c r="F35" s="13">
        <f>IF(A35="","",IF(E35&lt;0,"不足","OK"))</f>
        <v/>
      </c>
    </row>
    <row r="36" ht="22" customHeight="1">
      <c r="A36" s="21">
        <f>IF($A$17="","",A35+1)</f>
        <v/>
      </c>
      <c r="B36" s="13">
        <f>IF(A36="","",TEXT(A36,"aaa"))</f>
        <v/>
      </c>
      <c r="C36" s="15">
        <f>IF(A36="","",COUNTIF('入力する'!$A$5:$A$204,A36))</f>
        <v/>
      </c>
      <c r="D36" s="15">
        <f>IF(A36="","",'入力する'!$C$1)</f>
        <v/>
      </c>
      <c r="E36" s="15">
        <f>IF(A36="","",C36-D36)</f>
        <v/>
      </c>
      <c r="F36" s="13">
        <f>IF(A36="","",IF(E36&lt;0,"不足","OK"))</f>
        <v/>
      </c>
    </row>
    <row r="37" ht="22" customHeight="1">
      <c r="A37" s="21">
        <f>IF($A$17="","",A36+1)</f>
        <v/>
      </c>
      <c r="B37" s="13">
        <f>IF(A37="","",TEXT(A37,"aaa"))</f>
        <v/>
      </c>
      <c r="C37" s="15">
        <f>IF(A37="","",COUNTIF('入力する'!$A$5:$A$204,A37))</f>
        <v/>
      </c>
      <c r="D37" s="15">
        <f>IF(A37="","",'入力する'!$C$1)</f>
        <v/>
      </c>
      <c r="E37" s="15">
        <f>IF(A37="","",C37-D37)</f>
        <v/>
      </c>
      <c r="F37" s="13">
        <f>IF(A37="","",IF(E37&lt;0,"不足","OK"))</f>
        <v/>
      </c>
    </row>
    <row r="38" ht="22" customHeight="1">
      <c r="A38" s="21">
        <f>IF($A$17="","",A37+1)</f>
        <v/>
      </c>
      <c r="B38" s="13">
        <f>IF(A38="","",TEXT(A38,"aaa"))</f>
        <v/>
      </c>
      <c r="C38" s="15">
        <f>IF(A38="","",COUNTIF('入力する'!$A$5:$A$204,A38))</f>
        <v/>
      </c>
      <c r="D38" s="15">
        <f>IF(A38="","",'入力する'!$C$1)</f>
        <v/>
      </c>
      <c r="E38" s="15">
        <f>IF(A38="","",C38-D38)</f>
        <v/>
      </c>
      <c r="F38" s="13">
        <f>IF(A38="","",IF(E38&lt;0,"不足","OK"))</f>
        <v/>
      </c>
    </row>
    <row r="39" ht="22" customHeight="1">
      <c r="A39" s="21">
        <f>IF($A$17="","",A38+1)</f>
        <v/>
      </c>
      <c r="B39" s="13">
        <f>IF(A39="","",TEXT(A39,"aaa"))</f>
        <v/>
      </c>
      <c r="C39" s="15">
        <f>IF(A39="","",COUNTIF('入力する'!$A$5:$A$204,A39))</f>
        <v/>
      </c>
      <c r="D39" s="15">
        <f>IF(A39="","",'入力する'!$C$1)</f>
        <v/>
      </c>
      <c r="E39" s="15">
        <f>IF(A39="","",C39-D39)</f>
        <v/>
      </c>
      <c r="F39" s="13">
        <f>IF(A39="","",IF(E39&lt;0,"不足","OK"))</f>
        <v/>
      </c>
    </row>
    <row r="40" ht="22" customHeight="1">
      <c r="A40" s="21">
        <f>IF($A$17="","",A39+1)</f>
        <v/>
      </c>
      <c r="B40" s="13">
        <f>IF(A40="","",TEXT(A40,"aaa"))</f>
        <v/>
      </c>
      <c r="C40" s="15">
        <f>IF(A40="","",COUNTIF('入力する'!$A$5:$A$204,A40))</f>
        <v/>
      </c>
      <c r="D40" s="15">
        <f>IF(A40="","",'入力する'!$C$1)</f>
        <v/>
      </c>
      <c r="E40" s="15">
        <f>IF(A40="","",C40-D40)</f>
        <v/>
      </c>
      <c r="F40" s="13">
        <f>IF(A40="","",IF(E40&lt;0,"不足","OK"))</f>
        <v/>
      </c>
    </row>
    <row r="41" ht="22" customHeight="1">
      <c r="A41" s="21">
        <f>IF($A$17="","",A40+1)</f>
        <v/>
      </c>
      <c r="B41" s="13">
        <f>IF(A41="","",TEXT(A41,"aaa"))</f>
        <v/>
      </c>
      <c r="C41" s="15">
        <f>IF(A41="","",COUNTIF('入力する'!$A$5:$A$204,A41))</f>
        <v/>
      </c>
      <c r="D41" s="15">
        <f>IF(A41="","",'入力する'!$C$1)</f>
        <v/>
      </c>
      <c r="E41" s="15">
        <f>IF(A41="","",C41-D41)</f>
        <v/>
      </c>
      <c r="F41" s="13">
        <f>IF(A41="","",IF(E41&lt;0,"不足","OK"))</f>
        <v/>
      </c>
    </row>
    <row r="42" ht="22" customHeight="1">
      <c r="A42" s="21">
        <f>IF($A$17="","",A41+1)</f>
        <v/>
      </c>
      <c r="B42" s="13">
        <f>IF(A42="","",TEXT(A42,"aaa"))</f>
        <v/>
      </c>
      <c r="C42" s="15">
        <f>IF(A42="","",COUNTIF('入力する'!$A$5:$A$204,A42))</f>
        <v/>
      </c>
      <c r="D42" s="15">
        <f>IF(A42="","",'入力する'!$C$1)</f>
        <v/>
      </c>
      <c r="E42" s="15">
        <f>IF(A42="","",C42-D42)</f>
        <v/>
      </c>
      <c r="F42" s="13">
        <f>IF(A42="","",IF(E42&lt;0,"不足","OK"))</f>
        <v/>
      </c>
    </row>
    <row r="43" ht="22" customHeight="1">
      <c r="A43" s="21">
        <f>IF($A$17="","",A42+1)</f>
        <v/>
      </c>
      <c r="B43" s="13">
        <f>IF(A43="","",TEXT(A43,"aaa"))</f>
        <v/>
      </c>
      <c r="C43" s="15">
        <f>IF(A43="","",COUNTIF('入力する'!$A$5:$A$204,A43))</f>
        <v/>
      </c>
      <c r="D43" s="15">
        <f>IF(A43="","",'入力する'!$C$1)</f>
        <v/>
      </c>
      <c r="E43" s="15">
        <f>IF(A43="","",C43-D43)</f>
        <v/>
      </c>
      <c r="F43" s="13">
        <f>IF(A43="","",IF(E43&lt;0,"不足","OK"))</f>
        <v/>
      </c>
    </row>
    <row r="44" ht="22" customHeight="1">
      <c r="A44" s="21">
        <f>IF($A$17="","",A43+1)</f>
        <v/>
      </c>
      <c r="B44" s="13">
        <f>IF(A44="","",TEXT(A44,"aaa"))</f>
        <v/>
      </c>
      <c r="C44" s="15">
        <f>IF(A44="","",COUNTIF('入力する'!$A$5:$A$204,A44))</f>
        <v/>
      </c>
      <c r="D44" s="15">
        <f>IF(A44="","",'入力する'!$C$1)</f>
        <v/>
      </c>
      <c r="E44" s="15">
        <f>IF(A44="","",C44-D44)</f>
        <v/>
      </c>
      <c r="F44" s="13">
        <f>IF(A44="","",IF(E44&lt;0,"不足","OK"))</f>
        <v/>
      </c>
    </row>
    <row r="45" ht="22" customHeight="1">
      <c r="A45" s="21">
        <f>IF($A$17="","",A44+1)</f>
        <v/>
      </c>
      <c r="B45" s="13">
        <f>IF(A45="","",TEXT(A45,"aaa"))</f>
        <v/>
      </c>
      <c r="C45" s="15">
        <f>IF(A45="","",COUNTIF('入力する'!$A$5:$A$204,A45))</f>
        <v/>
      </c>
      <c r="D45" s="15">
        <f>IF(A45="","",'入力する'!$C$1)</f>
        <v/>
      </c>
      <c r="E45" s="15">
        <f>IF(A45="","",C45-D45)</f>
        <v/>
      </c>
      <c r="F45" s="13">
        <f>IF(A45="","",IF(E45&lt;0,"不足","OK"))</f>
        <v/>
      </c>
    </row>
    <row r="46" ht="22" customHeight="1">
      <c r="A46" s="21">
        <f>IF($A$17="","",A45+1)</f>
        <v/>
      </c>
      <c r="B46" s="13">
        <f>IF(A46="","",TEXT(A46,"aaa"))</f>
        <v/>
      </c>
      <c r="C46" s="15">
        <f>IF(A46="","",COUNTIF('入力する'!$A$5:$A$204,A46))</f>
        <v/>
      </c>
      <c r="D46" s="15">
        <f>IF(A46="","",'入力する'!$C$1)</f>
        <v/>
      </c>
      <c r="E46" s="15">
        <f>IF(A46="","",C46-D46)</f>
        <v/>
      </c>
      <c r="F46" s="13">
        <f>IF(A46="","",IF(E46&lt;0,"不足","OK"))</f>
        <v/>
      </c>
    </row>
    <row r="47" ht="22" customHeight="1">
      <c r="A47" s="21">
        <f>IF($A$17="","",A46+1)</f>
        <v/>
      </c>
      <c r="B47" s="13">
        <f>IF(A47="","",TEXT(A47,"aaa"))</f>
        <v/>
      </c>
      <c r="C47" s="15">
        <f>IF(A47="","",COUNTIF('入力する'!$A$5:$A$204,A47))</f>
        <v/>
      </c>
      <c r="D47" s="15">
        <f>IF(A47="","",'入力する'!$C$1)</f>
        <v/>
      </c>
      <c r="E47" s="15">
        <f>IF(A47="","",C47-D47)</f>
        <v/>
      </c>
      <c r="F47" s="13">
        <f>IF(A47="","",IF(E47&lt;0,"不足","OK"))</f>
        <v/>
      </c>
    </row>
    <row r="48"/>
    <row r="49" ht="26" customHeight="1">
      <c r="A49" s="18" t="inlineStr">
        <is>
          <t>部署別の集計（構成比と順位つき）</t>
        </is>
      </c>
    </row>
    <row r="50" ht="26" customHeight="1">
      <c r="A50" s="5" t="inlineStr">
        <is>
          <t>部署</t>
        </is>
      </c>
      <c r="B50" s="5" t="inlineStr">
        <is>
          <t>労働時間(h)</t>
        </is>
      </c>
      <c r="C50" s="5" t="inlineStr">
        <is>
          <t>残業合計(h)</t>
        </is>
      </c>
      <c r="D50" s="5" t="inlineStr">
        <is>
          <t>深夜(h)</t>
        </is>
      </c>
      <c r="E50" s="5" t="inlineStr">
        <is>
          <t>構成比</t>
        </is>
      </c>
      <c r="F50" s="5" t="inlineStr">
        <is>
          <t>順位</t>
        </is>
      </c>
    </row>
    <row r="51" ht="22" customHeight="1">
      <c r="A51" s="22" t="inlineStr">
        <is>
          <t>製造</t>
        </is>
      </c>
      <c r="B51" s="14">
        <f>ROUND(SUMIF('入力する'!$D$5:$D$204,$A51,'入力する'!$I$5:$I$204),1)</f>
        <v/>
      </c>
      <c r="C51" s="14">
        <f>ROUND(SUMIF('入力する'!$D$5:$D$204,$A51,'入力する'!$J$5:$J$204)+SUMIF('入力する'!$D$5:$D$204,$A51,'入力する'!$K$5:$K$204),1)</f>
        <v/>
      </c>
      <c r="D51" s="14">
        <f>ROUND(SUMIF('入力する'!$D$5:$D$204,$A51,'入力する'!$L$5:$L$204),1)</f>
        <v/>
      </c>
      <c r="E51" s="23">
        <f>IF($B$56=0,0,B51/$B$56)</f>
        <v/>
      </c>
      <c r="F51" s="15">
        <f>IF(B51=0,"",RANK(B51,$B$51:$B$55))</f>
        <v/>
      </c>
    </row>
    <row r="52" ht="22" customHeight="1">
      <c r="A52" s="22" t="inlineStr">
        <is>
          <t>販売</t>
        </is>
      </c>
      <c r="B52" s="14">
        <f>ROUND(SUMIF('入力する'!$D$5:$D$204,$A52,'入力する'!$I$5:$I$204),1)</f>
        <v/>
      </c>
      <c r="C52" s="14">
        <f>ROUND(SUMIF('入力する'!$D$5:$D$204,$A52,'入力する'!$J$5:$J$204)+SUMIF('入力する'!$D$5:$D$204,$A52,'入力する'!$K$5:$K$204),1)</f>
        <v/>
      </c>
      <c r="D52" s="14">
        <f>ROUND(SUMIF('入力する'!$D$5:$D$204,$A52,'入力する'!$L$5:$L$204),1)</f>
        <v/>
      </c>
      <c r="E52" s="23">
        <f>IF($B$56=0,0,B52/$B$56)</f>
        <v/>
      </c>
      <c r="F52" s="15">
        <f>IF(B52=0,"",RANK(B52,$B$51:$B$55))</f>
        <v/>
      </c>
    </row>
    <row r="53" ht="22" customHeight="1">
      <c r="A53" s="22" t="inlineStr">
        <is>
          <t>事務</t>
        </is>
      </c>
      <c r="B53" s="14">
        <f>ROUND(SUMIF('入力する'!$D$5:$D$204,$A53,'入力する'!$I$5:$I$204),1)</f>
        <v/>
      </c>
      <c r="C53" s="14">
        <f>ROUND(SUMIF('入力する'!$D$5:$D$204,$A53,'入力する'!$J$5:$J$204)+SUMIF('入力する'!$D$5:$D$204,$A53,'入力する'!$K$5:$K$204),1)</f>
        <v/>
      </c>
      <c r="D53" s="14">
        <f>ROUND(SUMIF('入力する'!$D$5:$D$204,$A53,'入力する'!$L$5:$L$204),1)</f>
        <v/>
      </c>
      <c r="E53" s="23">
        <f>IF($B$56=0,0,B53/$B$56)</f>
        <v/>
      </c>
      <c r="F53" s="15">
        <f>IF(B53=0,"",RANK(B53,$B$51:$B$55))</f>
        <v/>
      </c>
    </row>
    <row r="54" ht="22" customHeight="1">
      <c r="A54" s="22" t="inlineStr">
        <is>
          <t>配送</t>
        </is>
      </c>
      <c r="B54" s="14">
        <f>ROUND(SUMIF('入力する'!$D$5:$D$204,$A54,'入力する'!$I$5:$I$204),1)</f>
        <v/>
      </c>
      <c r="C54" s="14">
        <f>ROUND(SUMIF('入力する'!$D$5:$D$204,$A54,'入力する'!$J$5:$J$204)+SUMIF('入力する'!$D$5:$D$204,$A54,'入力する'!$K$5:$K$204),1)</f>
        <v/>
      </c>
      <c r="D54" s="14">
        <f>ROUND(SUMIF('入力する'!$D$5:$D$204,$A54,'入力する'!$L$5:$L$204),1)</f>
        <v/>
      </c>
      <c r="E54" s="23">
        <f>IF($B$56=0,0,B54/$B$56)</f>
        <v/>
      </c>
      <c r="F54" s="15">
        <f>IF(B54=0,"",RANK(B54,$B$51:$B$55))</f>
        <v/>
      </c>
    </row>
    <row r="55" ht="22" customHeight="1">
      <c r="A55" s="22" t="inlineStr">
        <is>
          <t>その他</t>
        </is>
      </c>
      <c r="B55" s="14">
        <f>ROUND(SUMIF('入力する'!$D$5:$D$204,$A55,'入力する'!$I$5:$I$204),1)</f>
        <v/>
      </c>
      <c r="C55" s="14">
        <f>ROUND(SUMIF('入力する'!$D$5:$D$204,$A55,'入力する'!$J$5:$J$204)+SUMIF('入力する'!$D$5:$D$204,$A55,'入力する'!$K$5:$K$204),1)</f>
        <v/>
      </c>
      <c r="D55" s="14">
        <f>ROUND(SUMIF('入力する'!$D$5:$D$204,$A55,'入力する'!$L$5:$L$204),1)</f>
        <v/>
      </c>
      <c r="E55" s="23">
        <f>IF($B$56=0,0,B55/$B$56)</f>
        <v/>
      </c>
      <c r="F55" s="15">
        <f>IF(B55=0,"",RANK(B55,$B$51:$B$55))</f>
        <v/>
      </c>
    </row>
    <row r="56" ht="22" customHeight="1">
      <c r="A56" s="24" t="inlineStr">
        <is>
          <t>合計</t>
        </is>
      </c>
      <c r="B56" s="25">
        <f>ROUND(SUM(B51:B55),1)</f>
        <v/>
      </c>
      <c r="C56" s="25">
        <f>ROUND(SUM(C51:C55),1)</f>
        <v/>
      </c>
      <c r="D56" s="25">
        <f>ROUND(SUM(D51:D55),1)</f>
        <v/>
      </c>
      <c r="E56" s="26">
        <f>IF($B$56=0,0,SUM(E51:E55))</f>
        <v/>
      </c>
      <c r="F56" s="24" t="inlineStr"/>
    </row>
    <row r="57"/>
    <row r="58" ht="26" customHeight="1">
      <c r="A58" s="18" t="inlineStr">
        <is>
          <t>区分別の集計（早番・遅番・夜勤などの内訳）</t>
        </is>
      </c>
    </row>
    <row r="59" ht="26" customHeight="1">
      <c r="A59" s="5" t="inlineStr">
        <is>
          <t>区分</t>
        </is>
      </c>
      <c r="B59" s="5" t="inlineStr">
        <is>
          <t>件数</t>
        </is>
      </c>
      <c r="C59" s="5" t="inlineStr">
        <is>
          <t>労働時間(h)</t>
        </is>
      </c>
      <c r="D59" s="5" t="inlineStr">
        <is>
          <t>構成比</t>
        </is>
      </c>
    </row>
    <row r="60" ht="22" customHeight="1">
      <c r="A60" s="22" t="inlineStr">
        <is>
          <t>通常</t>
        </is>
      </c>
      <c r="B60" s="15">
        <f>COUNTIF('入力する'!$E$5:$E$204,$A60)</f>
        <v/>
      </c>
      <c r="C60" s="14">
        <f>ROUND(SUMIF('入力する'!$E$5:$E$204,$A60,'入力する'!$I$5:$I$204),1)</f>
        <v/>
      </c>
      <c r="D60" s="23">
        <f>IF($C$65=0,0,C60/$C$65)</f>
        <v/>
      </c>
    </row>
    <row r="61" ht="22" customHeight="1">
      <c r="A61" s="22" t="inlineStr">
        <is>
          <t>早番</t>
        </is>
      </c>
      <c r="B61" s="15">
        <f>COUNTIF('入力する'!$E$5:$E$204,$A61)</f>
        <v/>
      </c>
      <c r="C61" s="14">
        <f>ROUND(SUMIF('入力する'!$E$5:$E$204,$A61,'入力する'!$I$5:$I$204),1)</f>
        <v/>
      </c>
      <c r="D61" s="23">
        <f>IF($C$65=0,0,C61/$C$65)</f>
        <v/>
      </c>
    </row>
    <row r="62" ht="22" customHeight="1">
      <c r="A62" s="22" t="inlineStr">
        <is>
          <t>遅番</t>
        </is>
      </c>
      <c r="B62" s="15">
        <f>COUNTIF('入力する'!$E$5:$E$204,$A62)</f>
        <v/>
      </c>
      <c r="C62" s="14">
        <f>ROUND(SUMIF('入力する'!$E$5:$E$204,$A62,'入力する'!$I$5:$I$204),1)</f>
        <v/>
      </c>
      <c r="D62" s="23">
        <f>IF($C$65=0,0,C62/$C$65)</f>
        <v/>
      </c>
    </row>
    <row r="63" ht="22" customHeight="1">
      <c r="A63" s="22" t="inlineStr">
        <is>
          <t>夜勤</t>
        </is>
      </c>
      <c r="B63" s="15">
        <f>COUNTIF('入力する'!$E$5:$E$204,$A63)</f>
        <v/>
      </c>
      <c r="C63" s="14">
        <f>ROUND(SUMIF('入力する'!$E$5:$E$204,$A63,'入力する'!$I$5:$I$204),1)</f>
        <v/>
      </c>
      <c r="D63" s="23">
        <f>IF($C$65=0,0,C63/$C$65)</f>
        <v/>
      </c>
    </row>
    <row r="64" ht="22" customHeight="1">
      <c r="A64" s="22" t="inlineStr">
        <is>
          <t>休日出勤</t>
        </is>
      </c>
      <c r="B64" s="15">
        <f>COUNTIF('入力する'!$E$5:$E$204,$A64)</f>
        <v/>
      </c>
      <c r="C64" s="14">
        <f>ROUND(SUMIF('入力する'!$E$5:$E$204,$A64,'入力する'!$I$5:$I$204),1)</f>
        <v/>
      </c>
      <c r="D64" s="23">
        <f>IF($C$65=0,0,C64/$C$65)</f>
        <v/>
      </c>
    </row>
    <row r="65" ht="22" customHeight="1">
      <c r="A65" s="24" t="inlineStr">
        <is>
          <t>合計</t>
        </is>
      </c>
      <c r="B65" s="27">
        <f>SUM(B60:B64)</f>
        <v/>
      </c>
      <c r="C65" s="25">
        <f>ROUND(SUM(C60:C64),1)</f>
        <v/>
      </c>
      <c r="D65" s="26">
        <f>IF($C$65=0,0,SUM(D60:D64))</f>
        <v/>
      </c>
    </row>
    <row r="66"/>
    <row r="67" ht="26" customHeight="1">
      <c r="A67" s="18" t="inlineStr">
        <is>
          <t>スタッフ別の集計（A列の氏名は手入力／プルダウンの元にもなります）</t>
        </is>
      </c>
    </row>
    <row r="68" ht="22" customHeight="1">
      <c r="A68" s="1" t="inlineStr">
        <is>
          <t>残業のめやす（1人・h）</t>
        </is>
      </c>
      <c r="C68" s="33" t="n">
        <v>20</v>
      </c>
      <c r="D68" s="3" t="inlineStr">
        <is>
          <t>← このめやすを超えた人は「めやすとの差」が赤くなります</t>
        </is>
      </c>
    </row>
    <row r="69" ht="26" customHeight="1">
      <c r="A69" s="5" t="inlineStr">
        <is>
          <t>氏名</t>
        </is>
      </c>
      <c r="B69" s="5" t="inlineStr">
        <is>
          <t>出勤日数</t>
        </is>
      </c>
      <c r="C69" s="5" t="inlineStr">
        <is>
          <t>労働時間(h)</t>
        </is>
      </c>
      <c r="D69" s="5" t="inlineStr">
        <is>
          <t>法定内残業(h)</t>
        </is>
      </c>
      <c r="E69" s="5" t="inlineStr">
        <is>
          <t>法定外残業(h)</t>
        </is>
      </c>
      <c r="F69" s="5" t="inlineStr">
        <is>
          <t>深夜(h)</t>
        </is>
      </c>
      <c r="G69" s="5" t="inlineStr">
        <is>
          <t>休日労働(h)</t>
        </is>
      </c>
      <c r="H69" s="5" t="inlineStr">
        <is>
          <t>残業合計(h)</t>
        </is>
      </c>
      <c r="I69" s="5" t="inlineStr">
        <is>
          <t>めやすとの差</t>
        </is>
      </c>
      <c r="J69" s="5" t="inlineStr">
        <is>
          <t>順位</t>
        </is>
      </c>
    </row>
    <row r="70" ht="22" customHeight="1">
      <c r="A70" s="35" t="n"/>
      <c r="B70" s="15">
        <f>IF($A70="","",COUNTIF('入力する'!$C$5:$C$204,$A70))</f>
        <v/>
      </c>
      <c r="C70" s="14">
        <f>IF($A70="","",ROUND(SUMIF('入力する'!$C$5:$C$204,$A70,'入力する'!$I$5:$I$204),1))</f>
        <v/>
      </c>
      <c r="D70" s="14">
        <f>IF($A70="","",ROUND(SUMIF('入力する'!$C$5:$C$204,$A70,'入力する'!$J$5:$J$204),1))</f>
        <v/>
      </c>
      <c r="E70" s="14">
        <f>IF($A70="","",ROUND(SUMIF('入力する'!$C$5:$C$204,$A70,'入力する'!$K$5:$K$204),1))</f>
        <v/>
      </c>
      <c r="F70" s="14">
        <f>IF($A70="","",ROUND(SUMIF('入力する'!$C$5:$C$204,$A70,'入力する'!$L$5:$L$204),1))</f>
        <v/>
      </c>
      <c r="G70" s="14">
        <f>IF($A70="","",ROUND(SUMIF('入力する'!$C$5:$C$204,$A70,'入力する'!$M$5:$M$204),1))</f>
        <v/>
      </c>
      <c r="H70" s="14">
        <f>IF($A70="","",ROUND(D70+E70,1))</f>
        <v/>
      </c>
      <c r="I70" s="14">
        <f>IF($A70="","",ROUND(H70-$C$68,1))</f>
        <v/>
      </c>
      <c r="J70" s="15">
        <f>IF($A70="","",RANK(H70,$H$70:$H$77))</f>
        <v/>
      </c>
    </row>
    <row r="71" ht="22" customHeight="1">
      <c r="A71" s="35" t="n"/>
      <c r="B71" s="15">
        <f>IF($A71="","",COUNTIF('入力する'!$C$5:$C$204,$A71))</f>
        <v/>
      </c>
      <c r="C71" s="14">
        <f>IF($A71="","",ROUND(SUMIF('入力する'!$C$5:$C$204,$A71,'入力する'!$I$5:$I$204),1))</f>
        <v/>
      </c>
      <c r="D71" s="14">
        <f>IF($A71="","",ROUND(SUMIF('入力する'!$C$5:$C$204,$A71,'入力する'!$J$5:$J$204),1))</f>
        <v/>
      </c>
      <c r="E71" s="14">
        <f>IF($A71="","",ROUND(SUMIF('入力する'!$C$5:$C$204,$A71,'入力する'!$K$5:$K$204),1))</f>
        <v/>
      </c>
      <c r="F71" s="14">
        <f>IF($A71="","",ROUND(SUMIF('入力する'!$C$5:$C$204,$A71,'入力する'!$L$5:$L$204),1))</f>
        <v/>
      </c>
      <c r="G71" s="14">
        <f>IF($A71="","",ROUND(SUMIF('入力する'!$C$5:$C$204,$A71,'入力する'!$M$5:$M$204),1))</f>
        <v/>
      </c>
      <c r="H71" s="14">
        <f>IF($A71="","",ROUND(D71+E71,1))</f>
        <v/>
      </c>
      <c r="I71" s="14">
        <f>IF($A71="","",ROUND(H71-$C$68,1))</f>
        <v/>
      </c>
      <c r="J71" s="15">
        <f>IF($A71="","",RANK(H71,$H$70:$H$77))</f>
        <v/>
      </c>
    </row>
    <row r="72" ht="22" customHeight="1">
      <c r="A72" s="35" t="n"/>
      <c r="B72" s="15">
        <f>IF($A72="","",COUNTIF('入力する'!$C$5:$C$204,$A72))</f>
        <v/>
      </c>
      <c r="C72" s="14">
        <f>IF($A72="","",ROUND(SUMIF('入力する'!$C$5:$C$204,$A72,'入力する'!$I$5:$I$204),1))</f>
        <v/>
      </c>
      <c r="D72" s="14">
        <f>IF($A72="","",ROUND(SUMIF('入力する'!$C$5:$C$204,$A72,'入力する'!$J$5:$J$204),1))</f>
        <v/>
      </c>
      <c r="E72" s="14">
        <f>IF($A72="","",ROUND(SUMIF('入力する'!$C$5:$C$204,$A72,'入力する'!$K$5:$K$204),1))</f>
        <v/>
      </c>
      <c r="F72" s="14">
        <f>IF($A72="","",ROUND(SUMIF('入力する'!$C$5:$C$204,$A72,'入力する'!$L$5:$L$204),1))</f>
        <v/>
      </c>
      <c r="G72" s="14">
        <f>IF($A72="","",ROUND(SUMIF('入力する'!$C$5:$C$204,$A72,'入力する'!$M$5:$M$204),1))</f>
        <v/>
      </c>
      <c r="H72" s="14">
        <f>IF($A72="","",ROUND(D72+E72,1))</f>
        <v/>
      </c>
      <c r="I72" s="14">
        <f>IF($A72="","",ROUND(H72-$C$68,1))</f>
        <v/>
      </c>
      <c r="J72" s="15">
        <f>IF($A72="","",RANK(H72,$H$70:$H$77))</f>
        <v/>
      </c>
    </row>
    <row r="73" ht="22" customHeight="1">
      <c r="A73" s="35" t="n"/>
      <c r="B73" s="15">
        <f>IF($A73="","",COUNTIF('入力する'!$C$5:$C$204,$A73))</f>
        <v/>
      </c>
      <c r="C73" s="14">
        <f>IF($A73="","",ROUND(SUMIF('入力する'!$C$5:$C$204,$A73,'入力する'!$I$5:$I$204),1))</f>
        <v/>
      </c>
      <c r="D73" s="14">
        <f>IF($A73="","",ROUND(SUMIF('入力する'!$C$5:$C$204,$A73,'入力する'!$J$5:$J$204),1))</f>
        <v/>
      </c>
      <c r="E73" s="14">
        <f>IF($A73="","",ROUND(SUMIF('入力する'!$C$5:$C$204,$A73,'入力する'!$K$5:$K$204),1))</f>
        <v/>
      </c>
      <c r="F73" s="14">
        <f>IF($A73="","",ROUND(SUMIF('入力する'!$C$5:$C$204,$A73,'入力する'!$L$5:$L$204),1))</f>
        <v/>
      </c>
      <c r="G73" s="14">
        <f>IF($A73="","",ROUND(SUMIF('入力する'!$C$5:$C$204,$A73,'入力する'!$M$5:$M$204),1))</f>
        <v/>
      </c>
      <c r="H73" s="14">
        <f>IF($A73="","",ROUND(D73+E73,1))</f>
        <v/>
      </c>
      <c r="I73" s="14">
        <f>IF($A73="","",ROUND(H73-$C$68,1))</f>
        <v/>
      </c>
      <c r="J73" s="15">
        <f>IF($A73="","",RANK(H73,$H$70:$H$77))</f>
        <v/>
      </c>
    </row>
    <row r="74" ht="22" customHeight="1">
      <c r="A74" s="35" t="n"/>
      <c r="B74" s="15">
        <f>IF($A74="","",COUNTIF('入力する'!$C$5:$C$204,$A74))</f>
        <v/>
      </c>
      <c r="C74" s="14">
        <f>IF($A74="","",ROUND(SUMIF('入力する'!$C$5:$C$204,$A74,'入力する'!$I$5:$I$204),1))</f>
        <v/>
      </c>
      <c r="D74" s="14">
        <f>IF($A74="","",ROUND(SUMIF('入力する'!$C$5:$C$204,$A74,'入力する'!$J$5:$J$204),1))</f>
        <v/>
      </c>
      <c r="E74" s="14">
        <f>IF($A74="","",ROUND(SUMIF('入力する'!$C$5:$C$204,$A74,'入力する'!$K$5:$K$204),1))</f>
        <v/>
      </c>
      <c r="F74" s="14">
        <f>IF($A74="","",ROUND(SUMIF('入力する'!$C$5:$C$204,$A74,'入力する'!$L$5:$L$204),1))</f>
        <v/>
      </c>
      <c r="G74" s="14">
        <f>IF($A74="","",ROUND(SUMIF('入力する'!$C$5:$C$204,$A74,'入力する'!$M$5:$M$204),1))</f>
        <v/>
      </c>
      <c r="H74" s="14">
        <f>IF($A74="","",ROUND(D74+E74,1))</f>
        <v/>
      </c>
      <c r="I74" s="14">
        <f>IF($A74="","",ROUND(H74-$C$68,1))</f>
        <v/>
      </c>
      <c r="J74" s="15">
        <f>IF($A74="","",RANK(H74,$H$70:$H$77))</f>
        <v/>
      </c>
    </row>
    <row r="75" ht="22" customHeight="1">
      <c r="A75" s="35" t="n"/>
      <c r="B75" s="15">
        <f>IF($A75="","",COUNTIF('入力する'!$C$5:$C$204,$A75))</f>
        <v/>
      </c>
      <c r="C75" s="14">
        <f>IF($A75="","",ROUND(SUMIF('入力する'!$C$5:$C$204,$A75,'入力する'!$I$5:$I$204),1))</f>
        <v/>
      </c>
      <c r="D75" s="14">
        <f>IF($A75="","",ROUND(SUMIF('入力する'!$C$5:$C$204,$A75,'入力する'!$J$5:$J$204),1))</f>
        <v/>
      </c>
      <c r="E75" s="14">
        <f>IF($A75="","",ROUND(SUMIF('入力する'!$C$5:$C$204,$A75,'入力する'!$K$5:$K$204),1))</f>
        <v/>
      </c>
      <c r="F75" s="14">
        <f>IF($A75="","",ROUND(SUMIF('入力する'!$C$5:$C$204,$A75,'入力する'!$L$5:$L$204),1))</f>
        <v/>
      </c>
      <c r="G75" s="14">
        <f>IF($A75="","",ROUND(SUMIF('入力する'!$C$5:$C$204,$A75,'入力する'!$M$5:$M$204),1))</f>
        <v/>
      </c>
      <c r="H75" s="14">
        <f>IF($A75="","",ROUND(D75+E75,1))</f>
        <v/>
      </c>
      <c r="I75" s="14">
        <f>IF($A75="","",ROUND(H75-$C$68,1))</f>
        <v/>
      </c>
      <c r="J75" s="15">
        <f>IF($A75="","",RANK(H75,$H$70:$H$77))</f>
        <v/>
      </c>
    </row>
    <row r="76" ht="22" customHeight="1">
      <c r="A76" s="35" t="n"/>
      <c r="B76" s="15">
        <f>IF($A76="","",COUNTIF('入力する'!$C$5:$C$204,$A76))</f>
        <v/>
      </c>
      <c r="C76" s="14">
        <f>IF($A76="","",ROUND(SUMIF('入力する'!$C$5:$C$204,$A76,'入力する'!$I$5:$I$204),1))</f>
        <v/>
      </c>
      <c r="D76" s="14">
        <f>IF($A76="","",ROUND(SUMIF('入力する'!$C$5:$C$204,$A76,'入力する'!$J$5:$J$204),1))</f>
        <v/>
      </c>
      <c r="E76" s="14">
        <f>IF($A76="","",ROUND(SUMIF('入力する'!$C$5:$C$204,$A76,'入力する'!$K$5:$K$204),1))</f>
        <v/>
      </c>
      <c r="F76" s="14">
        <f>IF($A76="","",ROUND(SUMIF('入力する'!$C$5:$C$204,$A76,'入力する'!$L$5:$L$204),1))</f>
        <v/>
      </c>
      <c r="G76" s="14">
        <f>IF($A76="","",ROUND(SUMIF('入力する'!$C$5:$C$204,$A76,'入力する'!$M$5:$M$204),1))</f>
        <v/>
      </c>
      <c r="H76" s="14">
        <f>IF($A76="","",ROUND(D76+E76,1))</f>
        <v/>
      </c>
      <c r="I76" s="14">
        <f>IF($A76="","",ROUND(H76-$C$68,1))</f>
        <v/>
      </c>
      <c r="J76" s="15">
        <f>IF($A76="","",RANK(H76,$H$70:$H$77))</f>
        <v/>
      </c>
    </row>
    <row r="77" ht="22" customHeight="1">
      <c r="A77" s="35" t="n"/>
      <c r="B77" s="15">
        <f>IF($A77="","",COUNTIF('入力する'!$C$5:$C$204,$A77))</f>
        <v/>
      </c>
      <c r="C77" s="14">
        <f>IF($A77="","",ROUND(SUMIF('入力する'!$C$5:$C$204,$A77,'入力する'!$I$5:$I$204),1))</f>
        <v/>
      </c>
      <c r="D77" s="14">
        <f>IF($A77="","",ROUND(SUMIF('入力する'!$C$5:$C$204,$A77,'入力する'!$J$5:$J$204),1))</f>
        <v/>
      </c>
      <c r="E77" s="14">
        <f>IF($A77="","",ROUND(SUMIF('入力する'!$C$5:$C$204,$A77,'入力する'!$K$5:$K$204),1))</f>
        <v/>
      </c>
      <c r="F77" s="14">
        <f>IF($A77="","",ROUND(SUMIF('入力する'!$C$5:$C$204,$A77,'入力する'!$L$5:$L$204),1))</f>
        <v/>
      </c>
      <c r="G77" s="14">
        <f>IF($A77="","",ROUND(SUMIF('入力する'!$C$5:$C$204,$A77,'入力する'!$M$5:$M$204),1))</f>
        <v/>
      </c>
      <c r="H77" s="14">
        <f>IF($A77="","",ROUND(D77+E77,1))</f>
        <v/>
      </c>
      <c r="I77" s="14">
        <f>IF($A77="","",ROUND(H77-$C$68,1))</f>
        <v/>
      </c>
      <c r="J77" s="15">
        <f>IF($A77="","",RANK(H77,$H$70:$H$77))</f>
        <v/>
      </c>
    </row>
    <row r="78" ht="22" customHeight="1">
      <c r="A78" s="24" t="inlineStr">
        <is>
          <t>合計</t>
        </is>
      </c>
      <c r="B78" s="28">
        <f>ROUND(SUM(B70:B77),1)</f>
        <v/>
      </c>
      <c r="C78" s="25">
        <f>ROUND(SUM(C70:C77),1)</f>
        <v/>
      </c>
      <c r="D78" s="25">
        <f>ROUND(SUM(D70:D77),1)</f>
        <v/>
      </c>
      <c r="E78" s="25">
        <f>ROUND(SUM(E70:E77),1)</f>
        <v/>
      </c>
      <c r="F78" s="25">
        <f>ROUND(SUM(F70:F77),1)</f>
        <v/>
      </c>
      <c r="G78" s="25">
        <f>ROUND(SUM(G70:G77),1)</f>
        <v/>
      </c>
      <c r="H78" s="25">
        <f>ROUND(SUM(H70:H77),1)</f>
        <v/>
      </c>
      <c r="I78" s="19" t="inlineStr"/>
      <c r="J78" s="19" t="inlineStr"/>
    </row>
    <row r="79"/>
    <row r="80" ht="26" customHeight="1">
      <c r="A80" s="18" t="inlineStr">
        <is>
          <t>月別の推移（いちばん古い日付の月から6か月）</t>
        </is>
      </c>
    </row>
    <row r="81" ht="26" customHeight="1">
      <c r="A81" s="5" t="inlineStr">
        <is>
          <t>月</t>
        </is>
      </c>
      <c r="B81" s="5" t="inlineStr">
        <is>
          <t>労働時間(h)</t>
        </is>
      </c>
      <c r="C81" s="5" t="inlineStr">
        <is>
          <t>残業合計(h)</t>
        </is>
      </c>
      <c r="D81" s="5" t="inlineStr">
        <is>
          <t>深夜(h)</t>
        </is>
      </c>
      <c r="E81" s="5" t="inlineStr">
        <is>
          <t>休日労働(h)</t>
        </is>
      </c>
    </row>
    <row r="82" ht="22" customHeight="1">
      <c r="A82" s="13">
        <f>IF($A$17="","",TEXT(DATE(YEAR($A$17),MONTH($A$17)+0,1),"yyyy年m月"))</f>
        <v/>
      </c>
      <c r="B82" s="14">
        <f>IF($A$17="","",ROUND(SUMIFS('入力する'!$I$5:$I$204,'入力する'!$A$5:$A$204,"&gt;="&amp;DATE(YEAR($A$17),MONTH($A$17)+0,1),'入力する'!$A$5:$A$204,"&lt;="&amp;DATE(YEAR($A$17),MONTH($A$17)+1,0)),1))</f>
        <v/>
      </c>
      <c r="C82" s="14">
        <f>IF($A$17="","",ROUND(SUMIFS('入力する'!$J$5:$J$204,'入力する'!$A$5:$A$204,"&gt;="&amp;DATE(YEAR($A$17),MONTH($A$17)+0,1),'入力する'!$A$5:$A$204,"&lt;="&amp;DATE(YEAR($A$17),MONTH($A$17)+1,0))+SUMIFS('入力する'!$K$5:$K$204,'入力する'!$A$5:$A$204,"&gt;="&amp;DATE(YEAR($A$17),MONTH($A$17)+0,1),'入力する'!$A$5:$A$204,"&lt;="&amp;DATE(YEAR($A$17),MONTH($A$17)+1,0)),1))</f>
        <v/>
      </c>
      <c r="D82" s="14">
        <f>IF($A$17="","",ROUND(SUMIFS('入力する'!$L$5:$L$204,'入力する'!$A$5:$A$204,"&gt;="&amp;DATE(YEAR($A$17),MONTH($A$17)+0,1),'入力する'!$A$5:$A$204,"&lt;="&amp;DATE(YEAR($A$17),MONTH($A$17)+1,0)),1))</f>
        <v/>
      </c>
      <c r="E82" s="14">
        <f>IF($A$17="","",ROUND(SUMIFS('入力する'!$M$5:$M$204,'入力する'!$A$5:$A$204,"&gt;="&amp;DATE(YEAR($A$17),MONTH($A$17)+0,1),'入力する'!$A$5:$A$204,"&lt;="&amp;DATE(YEAR($A$17),MONTH($A$17)+1,0)),1))</f>
        <v/>
      </c>
    </row>
    <row r="83" ht="22" customHeight="1">
      <c r="A83" s="13">
        <f>IF($A$17="","",TEXT(DATE(YEAR($A$17),MONTH($A$17)+1,1),"yyyy年m月"))</f>
        <v/>
      </c>
      <c r="B83" s="14">
        <f>IF($A$17="","",ROUND(SUMIFS('入力する'!$I$5:$I$204,'入力する'!$A$5:$A$204,"&gt;="&amp;DATE(YEAR($A$17),MONTH($A$17)+1,1),'入力する'!$A$5:$A$204,"&lt;="&amp;DATE(YEAR($A$17),MONTH($A$17)+2,0)),1))</f>
        <v/>
      </c>
      <c r="C83" s="14">
        <f>IF($A$17="","",ROUND(SUMIFS('入力する'!$J$5:$J$204,'入力する'!$A$5:$A$204,"&gt;="&amp;DATE(YEAR($A$17),MONTH($A$17)+1,1),'入力する'!$A$5:$A$204,"&lt;="&amp;DATE(YEAR($A$17),MONTH($A$17)+2,0))+SUMIFS('入力する'!$K$5:$K$204,'入力する'!$A$5:$A$204,"&gt;="&amp;DATE(YEAR($A$17),MONTH($A$17)+1,1),'入力する'!$A$5:$A$204,"&lt;="&amp;DATE(YEAR($A$17),MONTH($A$17)+2,0)),1))</f>
        <v/>
      </c>
      <c r="D83" s="14">
        <f>IF($A$17="","",ROUND(SUMIFS('入力する'!$L$5:$L$204,'入力する'!$A$5:$A$204,"&gt;="&amp;DATE(YEAR($A$17),MONTH($A$17)+1,1),'入力する'!$A$5:$A$204,"&lt;="&amp;DATE(YEAR($A$17),MONTH($A$17)+2,0)),1))</f>
        <v/>
      </c>
      <c r="E83" s="14">
        <f>IF($A$17="","",ROUND(SUMIFS('入力する'!$M$5:$M$204,'入力する'!$A$5:$A$204,"&gt;="&amp;DATE(YEAR($A$17),MONTH($A$17)+1,1),'入力する'!$A$5:$A$204,"&lt;="&amp;DATE(YEAR($A$17),MONTH($A$17)+2,0)),1))</f>
        <v/>
      </c>
    </row>
    <row r="84" ht="22" customHeight="1">
      <c r="A84" s="13">
        <f>IF($A$17="","",TEXT(DATE(YEAR($A$17),MONTH($A$17)+2,1),"yyyy年m月"))</f>
        <v/>
      </c>
      <c r="B84" s="14">
        <f>IF($A$17="","",ROUND(SUMIFS('入力する'!$I$5:$I$204,'入力する'!$A$5:$A$204,"&gt;="&amp;DATE(YEAR($A$17),MONTH($A$17)+2,1),'入力する'!$A$5:$A$204,"&lt;="&amp;DATE(YEAR($A$17),MONTH($A$17)+3,0)),1))</f>
        <v/>
      </c>
      <c r="C84" s="14">
        <f>IF($A$17="","",ROUND(SUMIFS('入力する'!$J$5:$J$204,'入力する'!$A$5:$A$204,"&gt;="&amp;DATE(YEAR($A$17),MONTH($A$17)+2,1),'入力する'!$A$5:$A$204,"&lt;="&amp;DATE(YEAR($A$17),MONTH($A$17)+3,0))+SUMIFS('入力する'!$K$5:$K$204,'入力する'!$A$5:$A$204,"&gt;="&amp;DATE(YEAR($A$17),MONTH($A$17)+2,1),'入力する'!$A$5:$A$204,"&lt;="&amp;DATE(YEAR($A$17),MONTH($A$17)+3,0)),1))</f>
        <v/>
      </c>
      <c r="D84" s="14">
        <f>IF($A$17="","",ROUND(SUMIFS('入力する'!$L$5:$L$204,'入力する'!$A$5:$A$204,"&gt;="&amp;DATE(YEAR($A$17),MONTH($A$17)+2,1),'入力する'!$A$5:$A$204,"&lt;="&amp;DATE(YEAR($A$17),MONTH($A$17)+3,0)),1))</f>
        <v/>
      </c>
      <c r="E84" s="14">
        <f>IF($A$17="","",ROUND(SUMIFS('入力する'!$M$5:$M$204,'入力する'!$A$5:$A$204,"&gt;="&amp;DATE(YEAR($A$17),MONTH($A$17)+2,1),'入力する'!$A$5:$A$204,"&lt;="&amp;DATE(YEAR($A$17),MONTH($A$17)+3,0)),1))</f>
        <v/>
      </c>
    </row>
    <row r="85" ht="22" customHeight="1">
      <c r="A85" s="13">
        <f>IF($A$17="","",TEXT(DATE(YEAR($A$17),MONTH($A$17)+3,1),"yyyy年m月"))</f>
        <v/>
      </c>
      <c r="B85" s="14">
        <f>IF($A$17="","",ROUND(SUMIFS('入力する'!$I$5:$I$204,'入力する'!$A$5:$A$204,"&gt;="&amp;DATE(YEAR($A$17),MONTH($A$17)+3,1),'入力する'!$A$5:$A$204,"&lt;="&amp;DATE(YEAR($A$17),MONTH($A$17)+4,0)),1))</f>
        <v/>
      </c>
      <c r="C85" s="14">
        <f>IF($A$17="","",ROUND(SUMIFS('入力する'!$J$5:$J$204,'入力する'!$A$5:$A$204,"&gt;="&amp;DATE(YEAR($A$17),MONTH($A$17)+3,1),'入力する'!$A$5:$A$204,"&lt;="&amp;DATE(YEAR($A$17),MONTH($A$17)+4,0))+SUMIFS('入力する'!$K$5:$K$204,'入力する'!$A$5:$A$204,"&gt;="&amp;DATE(YEAR($A$17),MONTH($A$17)+3,1),'入力する'!$A$5:$A$204,"&lt;="&amp;DATE(YEAR($A$17),MONTH($A$17)+4,0)),1))</f>
        <v/>
      </c>
      <c r="D85" s="14">
        <f>IF($A$17="","",ROUND(SUMIFS('入力する'!$L$5:$L$204,'入力する'!$A$5:$A$204,"&gt;="&amp;DATE(YEAR($A$17),MONTH($A$17)+3,1),'入力する'!$A$5:$A$204,"&lt;="&amp;DATE(YEAR($A$17),MONTH($A$17)+4,0)),1))</f>
        <v/>
      </c>
      <c r="E85" s="14">
        <f>IF($A$17="","",ROUND(SUMIFS('入力する'!$M$5:$M$204,'入力する'!$A$5:$A$204,"&gt;="&amp;DATE(YEAR($A$17),MONTH($A$17)+3,1),'入力する'!$A$5:$A$204,"&lt;="&amp;DATE(YEAR($A$17),MONTH($A$17)+4,0)),1))</f>
        <v/>
      </c>
    </row>
    <row r="86" ht="22" customHeight="1">
      <c r="A86" s="13">
        <f>IF($A$17="","",TEXT(DATE(YEAR($A$17),MONTH($A$17)+4,1),"yyyy年m月"))</f>
        <v/>
      </c>
      <c r="B86" s="14">
        <f>IF($A$17="","",ROUND(SUMIFS('入力する'!$I$5:$I$204,'入力する'!$A$5:$A$204,"&gt;="&amp;DATE(YEAR($A$17),MONTH($A$17)+4,1),'入力する'!$A$5:$A$204,"&lt;="&amp;DATE(YEAR($A$17),MONTH($A$17)+5,0)),1))</f>
        <v/>
      </c>
      <c r="C86" s="14">
        <f>IF($A$17="","",ROUND(SUMIFS('入力する'!$J$5:$J$204,'入力する'!$A$5:$A$204,"&gt;="&amp;DATE(YEAR($A$17),MONTH($A$17)+4,1),'入力する'!$A$5:$A$204,"&lt;="&amp;DATE(YEAR($A$17),MONTH($A$17)+5,0))+SUMIFS('入力する'!$K$5:$K$204,'入力する'!$A$5:$A$204,"&gt;="&amp;DATE(YEAR($A$17),MONTH($A$17)+4,1),'入力する'!$A$5:$A$204,"&lt;="&amp;DATE(YEAR($A$17),MONTH($A$17)+5,0)),1))</f>
        <v/>
      </c>
      <c r="D86" s="14">
        <f>IF($A$17="","",ROUND(SUMIFS('入力する'!$L$5:$L$204,'入力する'!$A$5:$A$204,"&gt;="&amp;DATE(YEAR($A$17),MONTH($A$17)+4,1),'入力する'!$A$5:$A$204,"&lt;="&amp;DATE(YEAR($A$17),MONTH($A$17)+5,0)),1))</f>
        <v/>
      </c>
      <c r="E86" s="14">
        <f>IF($A$17="","",ROUND(SUMIFS('入力する'!$M$5:$M$204,'入力する'!$A$5:$A$204,"&gt;="&amp;DATE(YEAR($A$17),MONTH($A$17)+4,1),'入力する'!$A$5:$A$204,"&lt;="&amp;DATE(YEAR($A$17),MONTH($A$17)+5,0)),1))</f>
        <v/>
      </c>
    </row>
    <row r="87" ht="22" customHeight="1">
      <c r="A87" s="13">
        <f>IF($A$17="","",TEXT(DATE(YEAR($A$17),MONTH($A$17)+5,1),"yyyy年m月"))</f>
        <v/>
      </c>
      <c r="B87" s="14">
        <f>IF($A$17="","",ROUND(SUMIFS('入力する'!$I$5:$I$204,'入力する'!$A$5:$A$204,"&gt;="&amp;DATE(YEAR($A$17),MONTH($A$17)+5,1),'入力する'!$A$5:$A$204,"&lt;="&amp;DATE(YEAR($A$17),MONTH($A$17)+6,0)),1))</f>
        <v/>
      </c>
      <c r="C87" s="14">
        <f>IF($A$17="","",ROUND(SUMIFS('入力する'!$J$5:$J$204,'入力する'!$A$5:$A$204,"&gt;="&amp;DATE(YEAR($A$17),MONTH($A$17)+5,1),'入力する'!$A$5:$A$204,"&lt;="&amp;DATE(YEAR($A$17),MONTH($A$17)+6,0))+SUMIFS('入力する'!$K$5:$K$204,'入力する'!$A$5:$A$204,"&gt;="&amp;DATE(YEAR($A$17),MONTH($A$17)+5,1),'入力する'!$A$5:$A$204,"&lt;="&amp;DATE(YEAR($A$17),MONTH($A$17)+6,0)),1))</f>
        <v/>
      </c>
      <c r="D87" s="14">
        <f>IF($A$17="","",ROUND(SUMIFS('入力する'!$L$5:$L$204,'入力する'!$A$5:$A$204,"&gt;="&amp;DATE(YEAR($A$17),MONTH($A$17)+5,1),'入力する'!$A$5:$A$204,"&lt;="&amp;DATE(YEAR($A$17),MONTH($A$17)+6,0)),1))</f>
        <v/>
      </c>
      <c r="E87" s="14">
        <f>IF($A$17="","",ROUND(SUMIFS('入力する'!$M$5:$M$204,'入力する'!$A$5:$A$204,"&gt;="&amp;DATE(YEAR($A$17),MONTH($A$17)+5,1),'入力する'!$A$5:$A$204,"&lt;="&amp;DATE(YEAR($A$17),MONTH($A$17)+6,0)),1))</f>
        <v/>
      </c>
    </row>
    <row r="88"/>
    <row r="89">
      <c r="A89" s="3" t="inlineStr">
        <is>
          <t>※ 薄い黄色のセルだけが手入力です。ほかはすべて自動で計算されます。</t>
        </is>
      </c>
    </row>
  </sheetData>
  <sheetProtection selectLockedCells="1" selectUnlockedCells="0" sheet="1" objects="0" insertRows="1" insertHyperlinks="1" autoFilter="1" scenarios="0" formatColumns="1" deleteColumns="1" insertColumns="1" pivotTables="1" deleteRows="1" formatCells="1" formatRows="1" sort="1"/>
  <mergeCells count="6">
    <mergeCell ref="A49:F49"/>
    <mergeCell ref="A58:D58"/>
    <mergeCell ref="A67:J67"/>
    <mergeCell ref="A5:F5"/>
    <mergeCell ref="A80:E80"/>
    <mergeCell ref="A15:F15"/>
  </mergeCells>
  <conditionalFormatting sqref="A17:F47">
    <cfRule type="expression" priority="1" dxfId="0">
      <formula>$F17="不足"</formula>
    </cfRule>
    <cfRule type="expression" priority="2" dxfId="1">
      <formula>$F17="OK"</formula>
    </cfRule>
  </conditionalFormatting>
  <conditionalFormatting sqref="I70:I77">
    <cfRule type="expression" priority="3" dxfId="0">
      <formula>AND($A70&lt;&gt;"",$I70&gt;0)</formula>
    </cfRule>
  </conditionalFormatting>
  <printOptions horizontalCentered="1"/>
  <pageMargins left="0.75" right="0.75" top="1" bottom="1" header="0.5" footer="0.5"/>
  <pageSetup paperSize="9" fitToHeight="0" fitToWidth="1"/>
  <drawing xmlns:r="http://schemas.openxmlformats.org/officeDocument/2006/relationships" r:id="rId1"/>
</worksheet>
</file>

<file path=xl/worksheets/sheet3.xml><?xml version="1.0" encoding="utf-8"?>
<worksheet xmlns="http://schemas.openxmlformats.org/spreadsheetml/2006/main">
  <sheetPr>
    <tabColor rgb="00A6A6A6"/>
    <outlinePr summaryBelow="1" summaryRight="1"/>
    <pageSetUpPr fitToPage="1"/>
  </sheetPr>
  <dimension ref="A2:A31"/>
  <sheetViews>
    <sheetView showGridLines="0" tabSelected="0" workbookViewId="0">
      <selection activeCell="A1" sqref="A1"/>
    </sheetView>
  </sheetViews>
  <sheetFormatPr baseColWidth="8" defaultRowHeight="15"/>
  <cols>
    <col width="100" customWidth="1" min="1" max="1"/>
  </cols>
  <sheetData>
    <row r="2" ht="26" customHeight="1">
      <c r="A2" s="29" t="inlineStr">
        <is>
          <t>シフト表（人数不足が色で分かる） 使い方と注意</t>
        </is>
      </c>
    </row>
    <row r="3" ht="22" customHeight="1">
      <c r="A3" s="30" t="inlineStr"/>
    </row>
    <row r="4" ht="26" customHeight="1">
      <c r="A4" s="31" t="inlineStr">
        <is>
          <t>■ 3ステップで使えます</t>
        </is>
      </c>
    </row>
    <row r="5" ht="22" customHeight="1">
      <c r="A5" s="30" t="inlineStr">
        <is>
          <t>1. 「入力する」シートのC1に、1日に必要な人数を入れます（例: 2）。C2には1日の所定労働時間を入れます（例: 7.5）。</t>
        </is>
      </c>
    </row>
    <row r="6" ht="22" customHeight="1">
      <c r="A6" s="30" t="inlineStr">
        <is>
          <t>2. 「集計を見る」シートのA70〜A77に、スタッフの氏名を入れます。ここに入れた名前が「入力する」シートのC列でプルダウンから選べるようになります。</t>
        </is>
      </c>
    </row>
    <row r="7" ht="22" customHeight="1">
      <c r="A7" s="30" t="inlineStr">
        <is>
          <t>3. 「入力する」シートの5行目から、1行に1人分の勤務を入れます。入力するのは日付・氏名・部署・区分・開始・終了・休憩（分）の7つだけです。</t>
        </is>
      </c>
    </row>
    <row r="8" ht="22" customHeight="1">
      <c r="A8" s="30" t="inlineStr"/>
    </row>
    <row r="9" ht="26" customHeight="1">
      <c r="A9" s="31" t="inlineStr">
        <is>
          <t>■ 色の見かた</t>
        </is>
      </c>
    </row>
    <row r="10" ht="22" customHeight="1">
      <c r="A10" s="30" t="inlineStr">
        <is>
          <t>・薄い黄色のセルが入力欄です。それ以外の列は自動で計算されます（文字が青いところ）。</t>
        </is>
      </c>
    </row>
    <row r="11" ht="22" customHeight="1">
      <c r="A11" s="30" t="inlineStr">
        <is>
          <t>・「過不足」がマイナスになった行と、「集計を見る」シートの日別チェックで人数が足りない日は、赤くなります。足りている日は薄い緑です。</t>
        </is>
      </c>
    </row>
    <row r="12" ht="22" customHeight="1">
      <c r="A12" s="30" t="inlineStr">
        <is>
          <t>・スタッフ別集計の「めやすとの差」は、残業のめやすを超えた人だけ赤くなります。</t>
        </is>
      </c>
    </row>
    <row r="13" ht="22" customHeight="1">
      <c r="A13" s="30" t="inlineStr"/>
    </row>
    <row r="14" ht="26" customHeight="1">
      <c r="A14" s="31" t="inlineStr">
        <is>
          <t>■ 残業の数えかた</t>
        </is>
      </c>
    </row>
    <row r="15" ht="22" customHeight="1">
      <c r="A15" s="30" t="inlineStr">
        <is>
          <t>・法定内残業: 所定労働時間（C2）を超えて、1日8時間までの部分です。</t>
        </is>
      </c>
    </row>
    <row r="16" ht="22" customHeight="1">
      <c r="A16" s="30" t="inlineStr">
        <is>
          <t>・法定外残業: 1日8時間を超えた部分です。割増賃金の対象になるのはこちらです。</t>
        </is>
      </c>
    </row>
    <row r="17" ht="22" customHeight="1">
      <c r="A17" s="30" t="inlineStr">
        <is>
          <t>・深夜: 22時から翌5時までに重なった時間です。日をまたぐ夜勤（例 22:00→7:00）にも対応しています。</t>
        </is>
      </c>
    </row>
    <row r="18" ht="22" customHeight="1">
      <c r="A18" s="30" t="inlineStr">
        <is>
          <t>・休日労働: 区分を「休日出勤」にした行の実働時間を、残業とは別に集計します。</t>
        </is>
      </c>
    </row>
    <row r="19" ht="22" customHeight="1">
      <c r="A19" s="30" t="inlineStr">
        <is>
          <t>・週40時間を超えた分の扱いや36協定の上限は、職場のルールによって変わります。この表の数字はめやすとして使い、最終的な取り扱いは就業規則と社内の担当者に確認してください。</t>
        </is>
      </c>
    </row>
    <row r="20" ht="22" customHeight="1">
      <c r="A20" s="30" t="inlineStr"/>
    </row>
    <row r="21" ht="26" customHeight="1">
      <c r="A21" s="31" t="inlineStr">
        <is>
          <t>■ 記録として残る項目</t>
        </is>
      </c>
    </row>
    <row r="22" ht="22" customHeight="1">
      <c r="A22" s="30" t="inlineStr">
        <is>
          <t>日付・曜日・氏名・部署・区分・始業時刻・終業時刻・休憩時間・実働時間・法定内残業・法定外残業・深夜労働・休日労働。労働時間の記録として求められる項目をひととおり持たせています。</t>
        </is>
      </c>
    </row>
    <row r="23" ht="22" customHeight="1">
      <c r="A23" s="30" t="inlineStr"/>
    </row>
    <row r="24" ht="26" customHeight="1">
      <c r="A24" s="31" t="inlineStr">
        <is>
          <t>■ 注意</t>
        </is>
      </c>
    </row>
    <row r="25" ht="22" customHeight="1">
      <c r="A25" s="30" t="inlineStr">
        <is>
          <t>・入力できるのは204行目まで（200件）です。足りない場合は行をコピーして増やしてください。</t>
        </is>
      </c>
    </row>
    <row r="26" ht="22" customHeight="1">
      <c r="A26" s="30" t="inlineStr">
        <is>
          <t>・同じ日付を何行入れてもかまいません。その日付の行数が、そのままその日の出勤人数になります。</t>
        </is>
      </c>
    </row>
    <row r="27" ht="22" customHeight="1">
      <c r="A27" s="30" t="inlineStr">
        <is>
          <t>・時刻は「9:00」「22:30」のように入れてください。休憩は分数（60など）で入れます。</t>
        </is>
      </c>
    </row>
    <row r="28" ht="22" customHeight="1">
      <c r="A28" s="30" t="inlineStr">
        <is>
          <t>・深夜時間は休憩を引かずに計算しています。深夜帯に長い休憩を取る職場では、数字を目安として扱ってください。</t>
        </is>
      </c>
    </row>
    <row r="29" ht="22" customHeight="1">
      <c r="A29" s="30" t="inlineStr"/>
    </row>
    <row r="30" ht="26" customHeight="1">
      <c r="A30" s="31" t="inlineStr">
        <is>
          <t>このテンプレートは自由に使ってかまいません。改変・再配布も可です。</t>
        </is>
      </c>
    </row>
    <row r="31" ht="22" customHeight="1">
      <c r="A31" s="30" t="inlineStr">
        <is>
          <t>配布元: 副業ポートフォリオ https://satoru-log.jp</t>
        </is>
      </c>
    </row>
  </sheetData>
  <printOptions horizontalCentered="1"/>
  <pageMargins left="0.75" right="0.75" top="1" bottom="1" header="0.5" footer="0.5"/>
  <pageSetup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2026-09-03T20:51:02Z</dcterms:created>
  <dcterms:modified xmlns:dcterms="http://purl.org/dc/terms/" xmlns:xsi="http://www.w3.org/2001/XMLSchema-instance" xsi:type="dcterms:W3CDTF">2026-09-03T20:51:03Z</dcterms:modified>
</cp:coreProperties>
</file>