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'入力する'!$A$4:$AA$204</definedName>
    <definedName name="_xlnm.Print_Titles" localSheetId="0">'入力する'!$1:$4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yyyy/m/d"/>
    <numFmt numFmtId="165" formatCode="0.0"/>
    <numFmt numFmtId="166" formatCode="m/d"/>
    <numFmt numFmtId="167" formatCode="0&quot;%&quot;"/>
    <numFmt numFmtId="168" formatCode="0&quot;日&quot;"/>
    <numFmt numFmtId="169" formatCode="+0&quot;%&quot;;-0&quot;%&quot;;0&quot;%&quot;"/>
    <numFmt numFmtId="170" formatCode="#,##0&quot;日&quot;"/>
    <numFmt numFmtId="171" formatCode="#,##0&quot;件&quot;"/>
    <numFmt numFmtId="172" formatCode="#,##0.0&quot;h&quot;"/>
    <numFmt numFmtId="173" formatCode="0.0%"/>
    <numFmt numFmtId="174" formatCode="+0.0&quot;h&quot;;-0.0&quot;h&quot;;0.0&quot;h&quot;"/>
  </numFmts>
  <fonts count="8">
    <font>
      <name val="Calibri"/>
      <family val="2"/>
      <color theme="1"/>
      <sz val="11"/>
      <scheme val="minor"/>
    </font>
    <font>
      <name val="游ゴシック"/>
      <b val="1"/>
      <color rgb="001F3864"/>
      <sz val="16"/>
    </font>
    <font>
      <name val="游ゴシック"/>
      <color rgb="007F7F7F"/>
      <sz val="10"/>
    </font>
    <font>
      <name val="游ゴシック"/>
      <b val="1"/>
      <color rgb="00FFFFFF"/>
      <sz val="11"/>
    </font>
    <font>
      <name val="游ゴシック"/>
      <b val="1"/>
      <sz val="11"/>
    </font>
    <font>
      <name val="游ゴシック"/>
      <sz val="11"/>
    </font>
    <font>
      <name val="游ゴシック"/>
      <color rgb="0044546A"/>
      <sz val="11"/>
    </font>
    <font>
      <name val="游ゴシック"/>
      <color rgb="002E5C9E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8EDF5"/>
      </patternFill>
    </fill>
    <fill>
      <patternFill patternType="solid">
        <fgColor rgb="002E5C9E"/>
      </patternFill>
    </fill>
    <fill>
      <patternFill patternType="solid">
        <fgColor rgb="00F7F8F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2"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169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8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169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70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171" fontId="5" fillId="3" borderId="1" applyAlignment="1" pivotButton="0" quotePrefix="0" xfId="0">
      <alignment horizontal="right" vertical="center"/>
    </xf>
    <xf numFmtId="172" fontId="5" fillId="3" borderId="1" applyAlignment="1" pivotButton="0" quotePrefix="0" xfId="0">
      <alignment horizontal="right" vertical="center"/>
    </xf>
    <xf numFmtId="173" fontId="5" fillId="3" borderId="1" applyAlignment="1" pivotButton="0" quotePrefix="0" xfId="0">
      <alignment horizontal="right" vertical="center"/>
    </xf>
    <xf numFmtId="174" fontId="5" fillId="3" borderId="1" applyAlignment="1" pivotButton="0" quotePrefix="0" xfId="0">
      <alignment horizontal="right" vertical="center"/>
    </xf>
    <xf numFmtId="171" fontId="5" fillId="0" borderId="1" applyAlignment="1" pivotButton="0" quotePrefix="0" xfId="0">
      <alignment horizontal="right" vertical="center"/>
    </xf>
    <xf numFmtId="172" fontId="5" fillId="0" borderId="1" applyAlignment="1" pivotButton="0" quotePrefix="0" xfId="0">
      <alignment horizontal="right" vertical="center"/>
    </xf>
    <xf numFmtId="173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71" fontId="5" fillId="5" borderId="1" applyAlignment="1" pivotButton="0" quotePrefix="0" xfId="0">
      <alignment horizontal="right" vertical="center"/>
    </xf>
    <xf numFmtId="172" fontId="5" fillId="5" borderId="1" applyAlignment="1" pivotButton="0" quotePrefix="0" xfId="0">
      <alignment horizontal="right" vertical="center"/>
    </xf>
    <xf numFmtId="173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71" fontId="4" fillId="3" borderId="1" applyAlignment="1" pivotButton="0" quotePrefix="0" xfId="0">
      <alignment horizontal="right" vertical="center"/>
    </xf>
    <xf numFmtId="172" fontId="4" fillId="3" borderId="1" applyAlignment="1" pivotButton="0" quotePrefix="0" xfId="0">
      <alignment horizontal="right" vertical="center"/>
    </xf>
    <xf numFmtId="173" fontId="4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169" fontId="6" fillId="0" borderId="1" applyAlignment="1" pivotButton="0" quotePrefix="0" xfId="0">
      <alignment horizontal="right" vertical="center"/>
    </xf>
    <xf numFmtId="168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169" fontId="6" fillId="5" borderId="1" applyAlignment="1" pivotButton="0" quotePrefix="0" xfId="0">
      <alignment horizontal="right" vertical="center"/>
    </xf>
    <xf numFmtId="170" fontId="5" fillId="3" borderId="1" applyAlignment="1" pivotButton="0" quotePrefix="0" xfId="0">
      <alignment horizontal="right" vertical="center"/>
    </xf>
    <xf numFmtId="171" fontId="5" fillId="3" borderId="1" applyAlignment="1" pivotButton="0" quotePrefix="0" xfId="0">
      <alignment horizontal="right" vertical="center"/>
    </xf>
    <xf numFmtId="172" fontId="5" fillId="3" borderId="1" applyAlignment="1" pivotButton="0" quotePrefix="0" xfId="0">
      <alignment horizontal="right" vertical="center"/>
    </xf>
    <xf numFmtId="173" fontId="5" fillId="3" borderId="1" applyAlignment="1" pivotButton="0" quotePrefix="0" xfId="0">
      <alignment horizontal="right" vertical="center"/>
    </xf>
    <xf numFmtId="174" fontId="5" fillId="3" borderId="1" applyAlignment="1" pivotButton="0" quotePrefix="0" xfId="0">
      <alignment horizontal="right" vertical="center"/>
    </xf>
    <xf numFmtId="171" fontId="5" fillId="0" borderId="1" applyAlignment="1" pivotButton="0" quotePrefix="0" xfId="0">
      <alignment horizontal="right" vertical="center"/>
    </xf>
    <xf numFmtId="172" fontId="5" fillId="0" borderId="1" applyAlignment="1" pivotButton="0" quotePrefix="0" xfId="0">
      <alignment horizontal="right" vertical="center"/>
    </xf>
    <xf numFmtId="173" fontId="5" fillId="0" borderId="1" applyAlignment="1" pivotButton="0" quotePrefix="0" xfId="0">
      <alignment horizontal="right" vertical="center"/>
    </xf>
    <xf numFmtId="171" fontId="5" fillId="5" borderId="1" applyAlignment="1" pivotButton="0" quotePrefix="0" xfId="0">
      <alignment horizontal="right" vertical="center"/>
    </xf>
    <xf numFmtId="172" fontId="5" fillId="5" borderId="1" applyAlignment="1" pivotButton="0" quotePrefix="0" xfId="0">
      <alignment horizontal="right" vertical="center"/>
    </xf>
    <xf numFmtId="173" fontId="5" fillId="5" borderId="1" applyAlignment="1" pivotButton="0" quotePrefix="0" xfId="0">
      <alignment horizontal="right" vertical="center"/>
    </xf>
    <xf numFmtId="171" fontId="4" fillId="3" borderId="1" applyAlignment="1" pivotButton="0" quotePrefix="0" xfId="0">
      <alignment horizontal="right" vertical="center"/>
    </xf>
    <xf numFmtId="172" fontId="4" fillId="3" borderId="1" applyAlignment="1" pivotButton="0" quotePrefix="0" xfId="0">
      <alignment horizontal="right" vertical="center"/>
    </xf>
    <xf numFmtId="173" fontId="4" fillId="3" borderId="1" applyAlignment="1" pivotButton="0" quotePrefix="0" xfId="0">
      <alignment horizontal="right" vertical="center"/>
    </xf>
    <xf numFmtId="164" fontId="5" fillId="6" borderId="1" applyAlignment="1" applyProtection="1" pivotButton="0" quotePrefix="0" xfId="0">
      <alignment horizontal="right" vertical="center"/>
      <protection locked="0" hidden="0"/>
    </xf>
    <xf numFmtId="165" fontId="5" fillId="6" borderId="1" applyAlignment="1" applyProtection="1" pivotButton="0" quotePrefix="0" xfId="0">
      <alignment horizontal="right" vertical="center"/>
      <protection locked="0" hidden="0"/>
    </xf>
    <xf numFmtId="0" fontId="5" fillId="6" borderId="1" applyAlignment="1" applyProtection="1" pivotButton="0" quotePrefix="0" xfId="0">
      <alignment horizontal="center" vertical="center"/>
      <protection locked="0" hidden="0"/>
    </xf>
    <xf numFmtId="0" fontId="5" fillId="6" borderId="1" applyAlignment="1" applyProtection="1" pivotButton="0" quotePrefix="0" xfId="0">
      <alignment horizontal="left" vertical="center"/>
      <protection locked="0" hidden="0"/>
    </xf>
    <xf numFmtId="167" fontId="5" fillId="6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4">
    <dxf>
      <fill>
        <patternFill patternType="solid">
          <fgColor rgb="00BDD7EE"/>
          <bgColor rgb="00BDD7EE"/>
        </patternFill>
      </fill>
    </dxf>
    <dxf>
      <fill>
        <patternFill patternType="solid">
          <fgColor rgb="00FCE4D6"/>
          <bgColor rgb="00FCE4D6"/>
        </patternFill>
      </fill>
    </dxf>
    <dxf>
      <fill>
        <patternFill patternType="solid">
          <fgColor rgb="00FBDADA"/>
          <bgColor rgb="00FBDADA"/>
        </patternFill>
      </fill>
    </dxf>
    <dxf>
      <font>
        <color rgb="00808080"/>
      </font>
      <fill>
        <patternFill patternType="solid">
          <fgColor rgb="00F2F2F2"/>
          <b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工程べつの予定工数と残り工数（h）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'集計を見る'!C35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'集計を見る'!$A$36:$A$42</f>
            </numRef>
          </cat>
          <val>
            <numRef>
              <f>'集計を見る'!$C$36:$C$42</f>
            </numRef>
          </val>
        </ser>
        <ser>
          <idx val="1"/>
          <order val="1"/>
          <tx>
            <strRef>
              <f>'集計を見る'!D35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'集計を見る'!$A$36:$A$42</f>
            </numRef>
          </cat>
          <val>
            <numRef>
              <f>'集計を見る'!$D$36:$D$42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月べつの推移（予定工数と終わった工数）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'集計を見る'!C67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'集計を見る'!$A$68:$A$79</f>
            </numRef>
          </cat>
          <val>
            <numRef>
              <f>'集計を見る'!$C$68:$C$79</f>
            </numRef>
          </val>
        </ser>
        <ser>
          <idx val="1"/>
          <order val="1"/>
          <tx>
            <strRef>
              <f>'集計を見る'!E67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'集計を見る'!$A$68:$A$79</f>
            </numRef>
          </cat>
          <val>
            <numRef>
              <f>'集計を見る'!$E$68:$E$79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工数（h）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4</row>
      <rowOff>0</rowOff>
    </from>
    <ext cx="720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32</row>
      <rowOff>0</rowOff>
    </from>
    <ext cx="72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AA204"/>
  <sheetViews>
    <sheetView showGridLines="0" tabSelected="1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32" customWidth="1" min="2" max="2"/>
    <col width="14" customWidth="1" min="3" max="3"/>
    <col width="14" customWidth="1" min="4" max="4"/>
    <col width="12" customWidth="1" min="5" max="5"/>
    <col width="20" customWidth="1" min="6" max="6"/>
    <col width="14" customWidth="1" min="7" max="7"/>
    <col width="13" customWidth="1" min="8" max="8"/>
    <col width="13" customWidth="1" min="9" max="9"/>
    <col width="14" customWidth="1" min="10" max="10"/>
    <col width="14" customWidth="1" min="11" max="11"/>
    <col width="15" customWidth="1" min="12" max="12"/>
    <col width="14" customWidth="1" min="13" max="13"/>
    <col width="16" customWidth="1" min="14" max="14"/>
    <col hidden="1" width="11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6" customWidth="1" min="27" max="27"/>
  </cols>
  <sheetData>
    <row r="1" ht="22" customHeight="1">
      <c r="A1" s="1" t="inlineStr">
        <is>
          <t>最終締切日</t>
        </is>
      </c>
      <c r="B1" s="77">
        <f>TODAY()+30</f>
        <v/>
      </c>
      <c r="D1" s="3" t="inlineStr">
        <is>
          <t>※ いちばん後ろの締切です。はじめは今日から30日後が入っています。自分の締切に書きかえてください。</t>
        </is>
      </c>
    </row>
    <row r="2" ht="22" customHeight="1">
      <c r="A2" s="1" t="inlineStr">
        <is>
          <t>1日に使える時間（h）</t>
        </is>
      </c>
      <c r="B2" s="78" t="n">
        <v>2</v>
      </c>
      <c r="D2" s="3" t="inlineStr">
        <is>
          <t>※ このやることにあてられる1日ぶんの時間です。少なめに見ておくほど計画が崩れません。</t>
        </is>
      </c>
    </row>
    <row r="3" ht="22" customHeight="1">
      <c r="A3" s="1" t="inlineStr">
        <is>
          <t>土日も作業する</t>
        </is>
      </c>
      <c r="B3" s="79" t="inlineStr">
        <is>
          <t>いいえ</t>
        </is>
      </c>
      <c r="D3" s="3" t="inlineStr">
        <is>
          <t>※ 「いいえ」なら土日をとばして逆算します。「はい」なら休まず毎日進める前提になります。</t>
        </is>
      </c>
    </row>
    <row r="4" ht="26" customHeight="1">
      <c r="A4" s="6" t="inlineStr">
        <is>
          <t>工程</t>
        </is>
      </c>
      <c r="B4" s="6" t="inlineStr">
        <is>
          <t>タスク名</t>
        </is>
      </c>
      <c r="C4" s="6" t="inlineStr">
        <is>
          <t>担当</t>
        </is>
      </c>
      <c r="D4" s="6" t="inlineStr">
        <is>
          <t>予定工数（h）</t>
        </is>
      </c>
      <c r="E4" s="6" t="inlineStr">
        <is>
          <t>進捗率（%）</t>
        </is>
      </c>
      <c r="F4" s="6" t="inlineStr">
        <is>
          <t>メモ</t>
        </is>
      </c>
      <c r="G4" s="7" t="inlineStr">
        <is>
          <t>所要日数（自動）</t>
        </is>
      </c>
      <c r="H4" s="7" t="inlineStr">
        <is>
          <t>着手日（自動）</t>
        </is>
      </c>
      <c r="I4" s="7" t="inlineStr">
        <is>
          <t>期限（自動）</t>
        </is>
      </c>
      <c r="J4" s="7" t="inlineStr">
        <is>
          <t>残り日数（自動）</t>
        </is>
      </c>
      <c r="K4" s="7" t="inlineStr">
        <is>
          <t>残り工数（自動）</t>
        </is>
      </c>
      <c r="L4" s="7" t="inlineStr">
        <is>
          <t>予定の進捗（自動）</t>
        </is>
      </c>
      <c r="M4" s="7" t="inlineStr">
        <is>
          <t>進み具合（自動）</t>
        </is>
      </c>
      <c r="N4" s="7" t="inlineStr">
        <is>
          <t>状態（自動）</t>
        </is>
      </c>
      <c r="O4" s="7" t="inlineStr">
        <is>
          <t>月（自動）</t>
        </is>
      </c>
      <c r="P4" s="53">
        <f>IF('集計を見る'!$B$30="","",'集計を見る'!$B$30+0*'集計を見る'!$B$31)</f>
        <v/>
      </c>
      <c r="Q4" s="53">
        <f>IF('集計を見る'!$B$30="","",'集計を見る'!$B$30+1*'集計を見る'!$B$31)</f>
        <v/>
      </c>
      <c r="R4" s="53">
        <f>IF('集計を見る'!$B$30="","",'集計を見る'!$B$30+2*'集計を見る'!$B$31)</f>
        <v/>
      </c>
      <c r="S4" s="53">
        <f>IF('集計を見る'!$B$30="","",'集計を見る'!$B$30+3*'集計を見る'!$B$31)</f>
        <v/>
      </c>
      <c r="T4" s="53">
        <f>IF('集計を見る'!$B$30="","",'集計を見る'!$B$30+4*'集計を見る'!$B$31)</f>
        <v/>
      </c>
      <c r="U4" s="53">
        <f>IF('集計を見る'!$B$30="","",'集計を見る'!$B$30+5*'集計を見る'!$B$31)</f>
        <v/>
      </c>
      <c r="V4" s="53">
        <f>IF('集計を見る'!$B$30="","",'集計を見る'!$B$30+6*'集計を見る'!$B$31)</f>
        <v/>
      </c>
      <c r="W4" s="53">
        <f>IF('集計を見る'!$B$30="","",'集計を見る'!$B$30+7*'集計を見る'!$B$31)</f>
        <v/>
      </c>
      <c r="X4" s="53">
        <f>IF('集計を見る'!$B$30="","",'集計を見る'!$B$30+8*'集計を見る'!$B$31)</f>
        <v/>
      </c>
      <c r="Y4" s="53">
        <f>IF('集計を見る'!$B$30="","",'集計を見る'!$B$30+9*'集計を見る'!$B$31)</f>
        <v/>
      </c>
      <c r="Z4" s="53">
        <f>IF('集計を見る'!$B$30="","",'集計を見る'!$B$30+10*'集計を見る'!$B$31)</f>
        <v/>
      </c>
      <c r="AA4" s="53">
        <f>IF('集計を見る'!$B$30="","",'集計を見る'!$B$30+11*'集計を見る'!$B$31)</f>
        <v/>
      </c>
    </row>
    <row r="5" ht="22" customHeight="1">
      <c r="A5" s="79" t="n"/>
      <c r="B5" s="80" t="n"/>
      <c r="C5" s="79" t="n"/>
      <c r="D5" s="78" t="n"/>
      <c r="E5" s="81" t="n"/>
      <c r="F5" s="80" t="n"/>
      <c r="G5" s="55">
        <f>IF(OR($B5="",$D5=""),"",MAX(1,ROUNDUP($D5/IF(OR($B$2="",$B$2&lt;=0),1,$B$2),0)))</f>
        <v/>
      </c>
      <c r="H5" s="12">
        <f>IF(OR($G5="",'集計を見る'!$B$10=""),"",IF($B$3="はい",'集計を見る'!$B$10+SUM($G$5:$G5)-$G5,IF(SUM($G$5:$G5)-$G5=0,'集計を見る'!$B$10,WORKDAY('集計を見る'!$B$10,SUM($G$5:$G5)-$G5))))</f>
        <v/>
      </c>
      <c r="I5" s="12">
        <f>IF(OR($G5="",'集計を見る'!$B$10=""),"",IF($B$3="はい",'集計を見る'!$B$10+SUM($G$5:$G5)-1,IF(SUM($G$5:$G5)-1=0,'集計を見る'!$B$10,WORKDAY('集計を見る'!$B$10,SUM($G$5:$G5)-1))))</f>
        <v/>
      </c>
      <c r="J5" s="55">
        <f>IF($I5="","",$I5-TODAY())</f>
        <v/>
      </c>
      <c r="K5" s="56">
        <f>IF($D5="","",ROUND($D5*(100-IF($E5="",0,$E5))/100,1))</f>
        <v/>
      </c>
      <c r="L5" s="57">
        <f>IF(OR($H5="",$I5=""),"",IF(TODAY()&gt;=$I5,100,IF(TODAY()&lt;$H5,0,ROUND((TODAY()-$H5+1)/($I5-$H5+1)*100,0))))</f>
        <v/>
      </c>
      <c r="M5" s="58">
        <f>IF(OR($L5="",$E5=""),"",$E5-$L5)</f>
        <v/>
      </c>
      <c r="N5" s="16">
        <f>IF($B5="","",IF($D5="","入力が足りません",IF($E5&gt;=100,"完了",IF($I5="","日程が出ません",IF($I5&lt;TODAY(),"遅れています",IF($H5&gt;TODAY(),"これから","いま進める"))))))</f>
        <v/>
      </c>
      <c r="O5" s="16">
        <f>IF($I5="","",TEXT($I5,"yyyy/mm"))</f>
        <v/>
      </c>
      <c r="P5" s="17">
        <f>IF(OR($H5="",$I5="",P$4=""),"",IF(AND($H5&lt;=P$4+'集計を見る'!$B$31-1,$I5&gt;=P$4),"■",""))</f>
        <v/>
      </c>
      <c r="Q5" s="17">
        <f>IF(OR($H5="",$I5="",Q$4=""),"",IF(AND($H5&lt;=Q$4+'集計を見る'!$B$31-1,$I5&gt;=Q$4),"■",""))</f>
        <v/>
      </c>
      <c r="R5" s="17">
        <f>IF(OR($H5="",$I5="",R$4=""),"",IF(AND($H5&lt;=R$4+'集計を見る'!$B$31-1,$I5&gt;=R$4),"■",""))</f>
        <v/>
      </c>
      <c r="S5" s="17">
        <f>IF(OR($H5="",$I5="",S$4=""),"",IF(AND($H5&lt;=S$4+'集計を見る'!$B$31-1,$I5&gt;=S$4),"■",""))</f>
        <v/>
      </c>
      <c r="T5" s="17">
        <f>IF(OR($H5="",$I5="",T$4=""),"",IF(AND($H5&lt;=T$4+'集計を見る'!$B$31-1,$I5&gt;=T$4),"■",""))</f>
        <v/>
      </c>
      <c r="U5" s="17">
        <f>IF(OR($H5="",$I5="",U$4=""),"",IF(AND($H5&lt;=U$4+'集計を見る'!$B$31-1,$I5&gt;=U$4),"■",""))</f>
        <v/>
      </c>
      <c r="V5" s="17">
        <f>IF(OR($H5="",$I5="",V$4=""),"",IF(AND($H5&lt;=V$4+'集計を見る'!$B$31-1,$I5&gt;=V$4),"■",""))</f>
        <v/>
      </c>
      <c r="W5" s="17">
        <f>IF(OR($H5="",$I5="",W$4=""),"",IF(AND($H5&lt;=W$4+'集計を見る'!$B$31-1,$I5&gt;=W$4),"■",""))</f>
        <v/>
      </c>
      <c r="X5" s="17">
        <f>IF(OR($H5="",$I5="",X$4=""),"",IF(AND($H5&lt;=X$4+'集計を見る'!$B$31-1,$I5&gt;=X$4),"■",""))</f>
        <v/>
      </c>
      <c r="Y5" s="17">
        <f>IF(OR($H5="",$I5="",Y$4=""),"",IF(AND($H5&lt;=Y$4+'集計を見る'!$B$31-1,$I5&gt;=Y$4),"■",""))</f>
        <v/>
      </c>
      <c r="Z5" s="17">
        <f>IF(OR($H5="",$I5="",Z$4=""),"",IF(AND($H5&lt;=Z$4+'集計を見る'!$B$31-1,$I5&gt;=Z$4),"■",""))</f>
        <v/>
      </c>
      <c r="AA5" s="17">
        <f>IF(OR($H5="",$I5="",AA$4=""),"",IF(AND($H5&lt;=AA$4+'集計を見る'!$B$31-1,$I5&gt;=AA$4),"■",""))</f>
        <v/>
      </c>
    </row>
    <row r="6" ht="22" customHeight="1">
      <c r="A6" s="79" t="n"/>
      <c r="B6" s="80" t="n"/>
      <c r="C6" s="79" t="n"/>
      <c r="D6" s="78" t="n"/>
      <c r="E6" s="81" t="n"/>
      <c r="F6" s="80" t="n"/>
      <c r="G6" s="59">
        <f>IF(OR($B6="",$D6=""),"",MAX(1,ROUNDUP($D6/IF(OR($B$2="",$B$2&lt;=0),1,$B$2),0)))</f>
        <v/>
      </c>
      <c r="H6" s="19">
        <f>IF(OR($G6="",'集計を見る'!$B$10=""),"",IF($B$3="はい",'集計を見る'!$B$10+SUM($G$5:$G6)-$G6,IF(SUM($G$5:$G6)-$G6=0,'集計を見る'!$B$10,WORKDAY('集計を見る'!$B$10,SUM($G$5:$G6)-$G6))))</f>
        <v/>
      </c>
      <c r="I6" s="19">
        <f>IF(OR($G6="",'集計を見る'!$B$10=""),"",IF($B$3="はい",'集計を見る'!$B$10+SUM($G$5:$G6)-1,IF(SUM($G$5:$G6)-1=0,'集計を見る'!$B$10,WORKDAY('集計を見る'!$B$10,SUM($G$5:$G6)-1))))</f>
        <v/>
      </c>
      <c r="J6" s="59">
        <f>IF($I6="","",$I6-TODAY())</f>
        <v/>
      </c>
      <c r="K6" s="60">
        <f>IF($D6="","",ROUND($D6*(100-IF($E6="",0,$E6))/100,1))</f>
        <v/>
      </c>
      <c r="L6" s="61">
        <f>IF(OR($H6="",$I6=""),"",IF(TODAY()&gt;=$I6,100,IF(TODAY()&lt;$H6,0,ROUND((TODAY()-$H6+1)/($I6-$H6+1)*100,0))))</f>
        <v/>
      </c>
      <c r="M6" s="62">
        <f>IF(OR($L6="",$E6=""),"",$E6-$L6)</f>
        <v/>
      </c>
      <c r="N6" s="23">
        <f>IF($B6="","",IF($D6="","入力が足りません",IF($E6&gt;=100,"完了",IF($I6="","日程が出ません",IF($I6&lt;TODAY(),"遅れています",IF($H6&gt;TODAY(),"これから","いま進める"))))))</f>
        <v/>
      </c>
      <c r="O6" s="23">
        <f>IF($I6="","",TEXT($I6,"yyyy/mm"))</f>
        <v/>
      </c>
      <c r="P6" s="24">
        <f>IF(OR($H6="",$I6="",P$4=""),"",IF(AND($H6&lt;=P$4+'集計を見る'!$B$31-1,$I6&gt;=P$4),"■",""))</f>
        <v/>
      </c>
      <c r="Q6" s="24">
        <f>IF(OR($H6="",$I6="",Q$4=""),"",IF(AND($H6&lt;=Q$4+'集計を見る'!$B$31-1,$I6&gt;=Q$4),"■",""))</f>
        <v/>
      </c>
      <c r="R6" s="24">
        <f>IF(OR($H6="",$I6="",R$4=""),"",IF(AND($H6&lt;=R$4+'集計を見る'!$B$31-1,$I6&gt;=R$4),"■",""))</f>
        <v/>
      </c>
      <c r="S6" s="24">
        <f>IF(OR($H6="",$I6="",S$4=""),"",IF(AND($H6&lt;=S$4+'集計を見る'!$B$31-1,$I6&gt;=S$4),"■",""))</f>
        <v/>
      </c>
      <c r="T6" s="24">
        <f>IF(OR($H6="",$I6="",T$4=""),"",IF(AND($H6&lt;=T$4+'集計を見る'!$B$31-1,$I6&gt;=T$4),"■",""))</f>
        <v/>
      </c>
      <c r="U6" s="24">
        <f>IF(OR($H6="",$I6="",U$4=""),"",IF(AND($H6&lt;=U$4+'集計を見る'!$B$31-1,$I6&gt;=U$4),"■",""))</f>
        <v/>
      </c>
      <c r="V6" s="24">
        <f>IF(OR($H6="",$I6="",V$4=""),"",IF(AND($H6&lt;=V$4+'集計を見る'!$B$31-1,$I6&gt;=V$4),"■",""))</f>
        <v/>
      </c>
      <c r="W6" s="24">
        <f>IF(OR($H6="",$I6="",W$4=""),"",IF(AND($H6&lt;=W$4+'集計を見る'!$B$31-1,$I6&gt;=W$4),"■",""))</f>
        <v/>
      </c>
      <c r="X6" s="24">
        <f>IF(OR($H6="",$I6="",X$4=""),"",IF(AND($H6&lt;=X$4+'集計を見る'!$B$31-1,$I6&gt;=X$4),"■",""))</f>
        <v/>
      </c>
      <c r="Y6" s="24">
        <f>IF(OR($H6="",$I6="",Y$4=""),"",IF(AND($H6&lt;=Y$4+'集計を見る'!$B$31-1,$I6&gt;=Y$4),"■",""))</f>
        <v/>
      </c>
      <c r="Z6" s="24">
        <f>IF(OR($H6="",$I6="",Z$4=""),"",IF(AND($H6&lt;=Z$4+'集計を見る'!$B$31-1,$I6&gt;=Z$4),"■",""))</f>
        <v/>
      </c>
      <c r="AA6" s="24">
        <f>IF(OR($H6="",$I6="",AA$4=""),"",IF(AND($H6&lt;=AA$4+'集計を見る'!$B$31-1,$I6&gt;=AA$4),"■",""))</f>
        <v/>
      </c>
    </row>
    <row r="7" ht="22" customHeight="1">
      <c r="A7" s="79" t="n"/>
      <c r="B7" s="80" t="n"/>
      <c r="C7" s="79" t="n"/>
      <c r="D7" s="78" t="n"/>
      <c r="E7" s="81" t="n"/>
      <c r="F7" s="80" t="n"/>
      <c r="G7" s="55">
        <f>IF(OR($B7="",$D7=""),"",MAX(1,ROUNDUP($D7/IF(OR($B$2="",$B$2&lt;=0),1,$B$2),0)))</f>
        <v/>
      </c>
      <c r="H7" s="12">
        <f>IF(OR($G7="",'集計を見る'!$B$10=""),"",IF($B$3="はい",'集計を見る'!$B$10+SUM($G$5:$G7)-$G7,IF(SUM($G$5:$G7)-$G7=0,'集計を見る'!$B$10,WORKDAY('集計を見る'!$B$10,SUM($G$5:$G7)-$G7))))</f>
        <v/>
      </c>
      <c r="I7" s="12">
        <f>IF(OR($G7="",'集計を見る'!$B$10=""),"",IF($B$3="はい",'集計を見る'!$B$10+SUM($G$5:$G7)-1,IF(SUM($G$5:$G7)-1=0,'集計を見る'!$B$10,WORKDAY('集計を見る'!$B$10,SUM($G$5:$G7)-1))))</f>
        <v/>
      </c>
      <c r="J7" s="55">
        <f>IF($I7="","",$I7-TODAY())</f>
        <v/>
      </c>
      <c r="K7" s="56">
        <f>IF($D7="","",ROUND($D7*(100-IF($E7="",0,$E7))/100,1))</f>
        <v/>
      </c>
      <c r="L7" s="57">
        <f>IF(OR($H7="",$I7=""),"",IF(TODAY()&gt;=$I7,100,IF(TODAY()&lt;$H7,0,ROUND((TODAY()-$H7+1)/($I7-$H7+1)*100,0))))</f>
        <v/>
      </c>
      <c r="M7" s="58">
        <f>IF(OR($L7="",$E7=""),"",$E7-$L7)</f>
        <v/>
      </c>
      <c r="N7" s="16">
        <f>IF($B7="","",IF($D7="","入力が足りません",IF($E7&gt;=100,"完了",IF($I7="","日程が出ません",IF($I7&lt;TODAY(),"遅れています",IF($H7&gt;TODAY(),"これから","いま進める"))))))</f>
        <v/>
      </c>
      <c r="O7" s="16">
        <f>IF($I7="","",TEXT($I7,"yyyy/mm"))</f>
        <v/>
      </c>
      <c r="P7" s="17">
        <f>IF(OR($H7="",$I7="",P$4=""),"",IF(AND($H7&lt;=P$4+'集計を見る'!$B$31-1,$I7&gt;=P$4),"■",""))</f>
        <v/>
      </c>
      <c r="Q7" s="17">
        <f>IF(OR($H7="",$I7="",Q$4=""),"",IF(AND($H7&lt;=Q$4+'集計を見る'!$B$31-1,$I7&gt;=Q$4),"■",""))</f>
        <v/>
      </c>
      <c r="R7" s="17">
        <f>IF(OR($H7="",$I7="",R$4=""),"",IF(AND($H7&lt;=R$4+'集計を見る'!$B$31-1,$I7&gt;=R$4),"■",""))</f>
        <v/>
      </c>
      <c r="S7" s="17">
        <f>IF(OR($H7="",$I7="",S$4=""),"",IF(AND($H7&lt;=S$4+'集計を見る'!$B$31-1,$I7&gt;=S$4),"■",""))</f>
        <v/>
      </c>
      <c r="T7" s="17">
        <f>IF(OR($H7="",$I7="",T$4=""),"",IF(AND($H7&lt;=T$4+'集計を見る'!$B$31-1,$I7&gt;=T$4),"■",""))</f>
        <v/>
      </c>
      <c r="U7" s="17">
        <f>IF(OR($H7="",$I7="",U$4=""),"",IF(AND($H7&lt;=U$4+'集計を見る'!$B$31-1,$I7&gt;=U$4),"■",""))</f>
        <v/>
      </c>
      <c r="V7" s="17">
        <f>IF(OR($H7="",$I7="",V$4=""),"",IF(AND($H7&lt;=V$4+'集計を見る'!$B$31-1,$I7&gt;=V$4),"■",""))</f>
        <v/>
      </c>
      <c r="W7" s="17">
        <f>IF(OR($H7="",$I7="",W$4=""),"",IF(AND($H7&lt;=W$4+'集計を見る'!$B$31-1,$I7&gt;=W$4),"■",""))</f>
        <v/>
      </c>
      <c r="X7" s="17">
        <f>IF(OR($H7="",$I7="",X$4=""),"",IF(AND($H7&lt;=X$4+'集計を見る'!$B$31-1,$I7&gt;=X$4),"■",""))</f>
        <v/>
      </c>
      <c r="Y7" s="17">
        <f>IF(OR($H7="",$I7="",Y$4=""),"",IF(AND($H7&lt;=Y$4+'集計を見る'!$B$31-1,$I7&gt;=Y$4),"■",""))</f>
        <v/>
      </c>
      <c r="Z7" s="17">
        <f>IF(OR($H7="",$I7="",Z$4=""),"",IF(AND($H7&lt;=Z$4+'集計を見る'!$B$31-1,$I7&gt;=Z$4),"■",""))</f>
        <v/>
      </c>
      <c r="AA7" s="17">
        <f>IF(OR($H7="",$I7="",AA$4=""),"",IF(AND($H7&lt;=AA$4+'集計を見る'!$B$31-1,$I7&gt;=AA$4),"■",""))</f>
        <v/>
      </c>
    </row>
    <row r="8" ht="22" customHeight="1">
      <c r="A8" s="79" t="n"/>
      <c r="B8" s="80" t="n"/>
      <c r="C8" s="79" t="n"/>
      <c r="D8" s="78" t="n"/>
      <c r="E8" s="81" t="n"/>
      <c r="F8" s="80" t="n"/>
      <c r="G8" s="59">
        <f>IF(OR($B8="",$D8=""),"",MAX(1,ROUNDUP($D8/IF(OR($B$2="",$B$2&lt;=0),1,$B$2),0)))</f>
        <v/>
      </c>
      <c r="H8" s="19">
        <f>IF(OR($G8="",'集計を見る'!$B$10=""),"",IF($B$3="はい",'集計を見る'!$B$10+SUM($G$5:$G8)-$G8,IF(SUM($G$5:$G8)-$G8=0,'集計を見る'!$B$10,WORKDAY('集計を見る'!$B$10,SUM($G$5:$G8)-$G8))))</f>
        <v/>
      </c>
      <c r="I8" s="19">
        <f>IF(OR($G8="",'集計を見る'!$B$10=""),"",IF($B$3="はい",'集計を見る'!$B$10+SUM($G$5:$G8)-1,IF(SUM($G$5:$G8)-1=0,'集計を見る'!$B$10,WORKDAY('集計を見る'!$B$10,SUM($G$5:$G8)-1))))</f>
        <v/>
      </c>
      <c r="J8" s="59">
        <f>IF($I8="","",$I8-TODAY())</f>
        <v/>
      </c>
      <c r="K8" s="60">
        <f>IF($D8="","",ROUND($D8*(100-IF($E8="",0,$E8))/100,1))</f>
        <v/>
      </c>
      <c r="L8" s="61">
        <f>IF(OR($H8="",$I8=""),"",IF(TODAY()&gt;=$I8,100,IF(TODAY()&lt;$H8,0,ROUND((TODAY()-$H8+1)/($I8-$H8+1)*100,0))))</f>
        <v/>
      </c>
      <c r="M8" s="62">
        <f>IF(OR($L8="",$E8=""),"",$E8-$L8)</f>
        <v/>
      </c>
      <c r="N8" s="23">
        <f>IF($B8="","",IF($D8="","入力が足りません",IF($E8&gt;=100,"完了",IF($I8="","日程が出ません",IF($I8&lt;TODAY(),"遅れています",IF($H8&gt;TODAY(),"これから","いま進める"))))))</f>
        <v/>
      </c>
      <c r="O8" s="23">
        <f>IF($I8="","",TEXT($I8,"yyyy/mm"))</f>
        <v/>
      </c>
      <c r="P8" s="24">
        <f>IF(OR($H8="",$I8="",P$4=""),"",IF(AND($H8&lt;=P$4+'集計を見る'!$B$31-1,$I8&gt;=P$4),"■",""))</f>
        <v/>
      </c>
      <c r="Q8" s="24">
        <f>IF(OR($H8="",$I8="",Q$4=""),"",IF(AND($H8&lt;=Q$4+'集計を見る'!$B$31-1,$I8&gt;=Q$4),"■",""))</f>
        <v/>
      </c>
      <c r="R8" s="24">
        <f>IF(OR($H8="",$I8="",R$4=""),"",IF(AND($H8&lt;=R$4+'集計を見る'!$B$31-1,$I8&gt;=R$4),"■",""))</f>
        <v/>
      </c>
      <c r="S8" s="24">
        <f>IF(OR($H8="",$I8="",S$4=""),"",IF(AND($H8&lt;=S$4+'集計を見る'!$B$31-1,$I8&gt;=S$4),"■",""))</f>
        <v/>
      </c>
      <c r="T8" s="24">
        <f>IF(OR($H8="",$I8="",T$4=""),"",IF(AND($H8&lt;=T$4+'集計を見る'!$B$31-1,$I8&gt;=T$4),"■",""))</f>
        <v/>
      </c>
      <c r="U8" s="24">
        <f>IF(OR($H8="",$I8="",U$4=""),"",IF(AND($H8&lt;=U$4+'集計を見る'!$B$31-1,$I8&gt;=U$4),"■",""))</f>
        <v/>
      </c>
      <c r="V8" s="24">
        <f>IF(OR($H8="",$I8="",V$4=""),"",IF(AND($H8&lt;=V$4+'集計を見る'!$B$31-1,$I8&gt;=V$4),"■",""))</f>
        <v/>
      </c>
      <c r="W8" s="24">
        <f>IF(OR($H8="",$I8="",W$4=""),"",IF(AND($H8&lt;=W$4+'集計を見る'!$B$31-1,$I8&gt;=W$4),"■",""))</f>
        <v/>
      </c>
      <c r="X8" s="24">
        <f>IF(OR($H8="",$I8="",X$4=""),"",IF(AND($H8&lt;=X$4+'集計を見る'!$B$31-1,$I8&gt;=X$4),"■",""))</f>
        <v/>
      </c>
      <c r="Y8" s="24">
        <f>IF(OR($H8="",$I8="",Y$4=""),"",IF(AND($H8&lt;=Y$4+'集計を見る'!$B$31-1,$I8&gt;=Y$4),"■",""))</f>
        <v/>
      </c>
      <c r="Z8" s="24">
        <f>IF(OR($H8="",$I8="",Z$4=""),"",IF(AND($H8&lt;=Z$4+'集計を見る'!$B$31-1,$I8&gt;=Z$4),"■",""))</f>
        <v/>
      </c>
      <c r="AA8" s="24">
        <f>IF(OR($H8="",$I8="",AA$4=""),"",IF(AND($H8&lt;=AA$4+'集計を見る'!$B$31-1,$I8&gt;=AA$4),"■",""))</f>
        <v/>
      </c>
    </row>
    <row r="9" ht="22" customHeight="1">
      <c r="A9" s="79" t="n"/>
      <c r="B9" s="80" t="n"/>
      <c r="C9" s="79" t="n"/>
      <c r="D9" s="78" t="n"/>
      <c r="E9" s="81" t="n"/>
      <c r="F9" s="80" t="n"/>
      <c r="G9" s="55">
        <f>IF(OR($B9="",$D9=""),"",MAX(1,ROUNDUP($D9/IF(OR($B$2="",$B$2&lt;=0),1,$B$2),0)))</f>
        <v/>
      </c>
      <c r="H9" s="12">
        <f>IF(OR($G9="",'集計を見る'!$B$10=""),"",IF($B$3="はい",'集計を見る'!$B$10+SUM($G$5:$G9)-$G9,IF(SUM($G$5:$G9)-$G9=0,'集計を見る'!$B$10,WORKDAY('集計を見る'!$B$10,SUM($G$5:$G9)-$G9))))</f>
        <v/>
      </c>
      <c r="I9" s="12">
        <f>IF(OR($G9="",'集計を見る'!$B$10=""),"",IF($B$3="はい",'集計を見る'!$B$10+SUM($G$5:$G9)-1,IF(SUM($G$5:$G9)-1=0,'集計を見る'!$B$10,WORKDAY('集計を見る'!$B$10,SUM($G$5:$G9)-1))))</f>
        <v/>
      </c>
      <c r="J9" s="55">
        <f>IF($I9="","",$I9-TODAY())</f>
        <v/>
      </c>
      <c r="K9" s="56">
        <f>IF($D9="","",ROUND($D9*(100-IF($E9="",0,$E9))/100,1))</f>
        <v/>
      </c>
      <c r="L9" s="57">
        <f>IF(OR($H9="",$I9=""),"",IF(TODAY()&gt;=$I9,100,IF(TODAY()&lt;$H9,0,ROUND((TODAY()-$H9+1)/($I9-$H9+1)*100,0))))</f>
        <v/>
      </c>
      <c r="M9" s="58">
        <f>IF(OR($L9="",$E9=""),"",$E9-$L9)</f>
        <v/>
      </c>
      <c r="N9" s="16">
        <f>IF($B9="","",IF($D9="","入力が足りません",IF($E9&gt;=100,"完了",IF($I9="","日程が出ません",IF($I9&lt;TODAY(),"遅れています",IF($H9&gt;TODAY(),"これから","いま進める"))))))</f>
        <v/>
      </c>
      <c r="O9" s="16">
        <f>IF($I9="","",TEXT($I9,"yyyy/mm"))</f>
        <v/>
      </c>
      <c r="P9" s="17">
        <f>IF(OR($H9="",$I9="",P$4=""),"",IF(AND($H9&lt;=P$4+'集計を見る'!$B$31-1,$I9&gt;=P$4),"■",""))</f>
        <v/>
      </c>
      <c r="Q9" s="17">
        <f>IF(OR($H9="",$I9="",Q$4=""),"",IF(AND($H9&lt;=Q$4+'集計を見る'!$B$31-1,$I9&gt;=Q$4),"■",""))</f>
        <v/>
      </c>
      <c r="R9" s="17">
        <f>IF(OR($H9="",$I9="",R$4=""),"",IF(AND($H9&lt;=R$4+'集計を見る'!$B$31-1,$I9&gt;=R$4),"■",""))</f>
        <v/>
      </c>
      <c r="S9" s="17">
        <f>IF(OR($H9="",$I9="",S$4=""),"",IF(AND($H9&lt;=S$4+'集計を見る'!$B$31-1,$I9&gt;=S$4),"■",""))</f>
        <v/>
      </c>
      <c r="T9" s="17">
        <f>IF(OR($H9="",$I9="",T$4=""),"",IF(AND($H9&lt;=T$4+'集計を見る'!$B$31-1,$I9&gt;=T$4),"■",""))</f>
        <v/>
      </c>
      <c r="U9" s="17">
        <f>IF(OR($H9="",$I9="",U$4=""),"",IF(AND($H9&lt;=U$4+'集計を見る'!$B$31-1,$I9&gt;=U$4),"■",""))</f>
        <v/>
      </c>
      <c r="V9" s="17">
        <f>IF(OR($H9="",$I9="",V$4=""),"",IF(AND($H9&lt;=V$4+'集計を見る'!$B$31-1,$I9&gt;=V$4),"■",""))</f>
        <v/>
      </c>
      <c r="W9" s="17">
        <f>IF(OR($H9="",$I9="",W$4=""),"",IF(AND($H9&lt;=W$4+'集計を見る'!$B$31-1,$I9&gt;=W$4),"■",""))</f>
        <v/>
      </c>
      <c r="X9" s="17">
        <f>IF(OR($H9="",$I9="",X$4=""),"",IF(AND($H9&lt;=X$4+'集計を見る'!$B$31-1,$I9&gt;=X$4),"■",""))</f>
        <v/>
      </c>
      <c r="Y9" s="17">
        <f>IF(OR($H9="",$I9="",Y$4=""),"",IF(AND($H9&lt;=Y$4+'集計を見る'!$B$31-1,$I9&gt;=Y$4),"■",""))</f>
        <v/>
      </c>
      <c r="Z9" s="17">
        <f>IF(OR($H9="",$I9="",Z$4=""),"",IF(AND($H9&lt;=Z$4+'集計を見る'!$B$31-1,$I9&gt;=Z$4),"■",""))</f>
        <v/>
      </c>
      <c r="AA9" s="17">
        <f>IF(OR($H9="",$I9="",AA$4=""),"",IF(AND($H9&lt;=AA$4+'集計を見る'!$B$31-1,$I9&gt;=AA$4),"■",""))</f>
        <v/>
      </c>
    </row>
    <row r="10" ht="22" customHeight="1">
      <c r="A10" s="79" t="n"/>
      <c r="B10" s="80" t="n"/>
      <c r="C10" s="79" t="n"/>
      <c r="D10" s="78" t="n"/>
      <c r="E10" s="81" t="n"/>
      <c r="F10" s="80" t="n"/>
      <c r="G10" s="59">
        <f>IF(OR($B10="",$D10=""),"",MAX(1,ROUNDUP($D10/IF(OR($B$2="",$B$2&lt;=0),1,$B$2),0)))</f>
        <v/>
      </c>
      <c r="H10" s="19">
        <f>IF(OR($G10="",'集計を見る'!$B$10=""),"",IF($B$3="はい",'集計を見る'!$B$10+SUM($G$5:$G10)-$G10,IF(SUM($G$5:$G10)-$G10=0,'集計を見る'!$B$10,WORKDAY('集計を見る'!$B$10,SUM($G$5:$G10)-$G10))))</f>
        <v/>
      </c>
      <c r="I10" s="19">
        <f>IF(OR($G10="",'集計を見る'!$B$10=""),"",IF($B$3="はい",'集計を見る'!$B$10+SUM($G$5:$G10)-1,IF(SUM($G$5:$G10)-1=0,'集計を見る'!$B$10,WORKDAY('集計を見る'!$B$10,SUM($G$5:$G10)-1))))</f>
        <v/>
      </c>
      <c r="J10" s="59">
        <f>IF($I10="","",$I10-TODAY())</f>
        <v/>
      </c>
      <c r="K10" s="60">
        <f>IF($D10="","",ROUND($D10*(100-IF($E10="",0,$E10))/100,1))</f>
        <v/>
      </c>
      <c r="L10" s="61">
        <f>IF(OR($H10="",$I10=""),"",IF(TODAY()&gt;=$I10,100,IF(TODAY()&lt;$H10,0,ROUND((TODAY()-$H10+1)/($I10-$H10+1)*100,0))))</f>
        <v/>
      </c>
      <c r="M10" s="62">
        <f>IF(OR($L10="",$E10=""),"",$E10-$L10)</f>
        <v/>
      </c>
      <c r="N10" s="23">
        <f>IF($B10="","",IF($D10="","入力が足りません",IF($E10&gt;=100,"完了",IF($I10="","日程が出ません",IF($I10&lt;TODAY(),"遅れています",IF($H10&gt;TODAY(),"これから","いま進める"))))))</f>
        <v/>
      </c>
      <c r="O10" s="23">
        <f>IF($I10="","",TEXT($I10,"yyyy/mm"))</f>
        <v/>
      </c>
      <c r="P10" s="24">
        <f>IF(OR($H10="",$I10="",P$4=""),"",IF(AND($H10&lt;=P$4+'集計を見る'!$B$31-1,$I10&gt;=P$4),"■",""))</f>
        <v/>
      </c>
      <c r="Q10" s="24">
        <f>IF(OR($H10="",$I10="",Q$4=""),"",IF(AND($H10&lt;=Q$4+'集計を見る'!$B$31-1,$I10&gt;=Q$4),"■",""))</f>
        <v/>
      </c>
      <c r="R10" s="24">
        <f>IF(OR($H10="",$I10="",R$4=""),"",IF(AND($H10&lt;=R$4+'集計を見る'!$B$31-1,$I10&gt;=R$4),"■",""))</f>
        <v/>
      </c>
      <c r="S10" s="24">
        <f>IF(OR($H10="",$I10="",S$4=""),"",IF(AND($H10&lt;=S$4+'集計を見る'!$B$31-1,$I10&gt;=S$4),"■",""))</f>
        <v/>
      </c>
      <c r="T10" s="24">
        <f>IF(OR($H10="",$I10="",T$4=""),"",IF(AND($H10&lt;=T$4+'集計を見る'!$B$31-1,$I10&gt;=T$4),"■",""))</f>
        <v/>
      </c>
      <c r="U10" s="24">
        <f>IF(OR($H10="",$I10="",U$4=""),"",IF(AND($H10&lt;=U$4+'集計を見る'!$B$31-1,$I10&gt;=U$4),"■",""))</f>
        <v/>
      </c>
      <c r="V10" s="24">
        <f>IF(OR($H10="",$I10="",V$4=""),"",IF(AND($H10&lt;=V$4+'集計を見る'!$B$31-1,$I10&gt;=V$4),"■",""))</f>
        <v/>
      </c>
      <c r="W10" s="24">
        <f>IF(OR($H10="",$I10="",W$4=""),"",IF(AND($H10&lt;=W$4+'集計を見る'!$B$31-1,$I10&gt;=W$4),"■",""))</f>
        <v/>
      </c>
      <c r="X10" s="24">
        <f>IF(OR($H10="",$I10="",X$4=""),"",IF(AND($H10&lt;=X$4+'集計を見る'!$B$31-1,$I10&gt;=X$4),"■",""))</f>
        <v/>
      </c>
      <c r="Y10" s="24">
        <f>IF(OR($H10="",$I10="",Y$4=""),"",IF(AND($H10&lt;=Y$4+'集計を見る'!$B$31-1,$I10&gt;=Y$4),"■",""))</f>
        <v/>
      </c>
      <c r="Z10" s="24">
        <f>IF(OR($H10="",$I10="",Z$4=""),"",IF(AND($H10&lt;=Z$4+'集計を見る'!$B$31-1,$I10&gt;=Z$4),"■",""))</f>
        <v/>
      </c>
      <c r="AA10" s="24">
        <f>IF(OR($H10="",$I10="",AA$4=""),"",IF(AND($H10&lt;=AA$4+'集計を見る'!$B$31-1,$I10&gt;=AA$4),"■",""))</f>
        <v/>
      </c>
    </row>
    <row r="11" ht="22" customHeight="1">
      <c r="A11" s="79" t="n"/>
      <c r="B11" s="80" t="n"/>
      <c r="C11" s="79" t="n"/>
      <c r="D11" s="78" t="n"/>
      <c r="E11" s="81" t="n"/>
      <c r="F11" s="80" t="n"/>
      <c r="G11" s="55">
        <f>IF(OR($B11="",$D11=""),"",MAX(1,ROUNDUP($D11/IF(OR($B$2="",$B$2&lt;=0),1,$B$2),0)))</f>
        <v/>
      </c>
      <c r="H11" s="12">
        <f>IF(OR($G11="",'集計を見る'!$B$10=""),"",IF($B$3="はい",'集計を見る'!$B$10+SUM($G$5:$G11)-$G11,IF(SUM($G$5:$G11)-$G11=0,'集計を見る'!$B$10,WORKDAY('集計を見る'!$B$10,SUM($G$5:$G11)-$G11))))</f>
        <v/>
      </c>
      <c r="I11" s="12">
        <f>IF(OR($G11="",'集計を見る'!$B$10=""),"",IF($B$3="はい",'集計を見る'!$B$10+SUM($G$5:$G11)-1,IF(SUM($G$5:$G11)-1=0,'集計を見る'!$B$10,WORKDAY('集計を見る'!$B$10,SUM($G$5:$G11)-1))))</f>
        <v/>
      </c>
      <c r="J11" s="55">
        <f>IF($I11="","",$I11-TODAY())</f>
        <v/>
      </c>
      <c r="K11" s="56">
        <f>IF($D11="","",ROUND($D11*(100-IF($E11="",0,$E11))/100,1))</f>
        <v/>
      </c>
      <c r="L11" s="57">
        <f>IF(OR($H11="",$I11=""),"",IF(TODAY()&gt;=$I11,100,IF(TODAY()&lt;$H11,0,ROUND((TODAY()-$H11+1)/($I11-$H11+1)*100,0))))</f>
        <v/>
      </c>
      <c r="M11" s="58">
        <f>IF(OR($L11="",$E11=""),"",$E11-$L11)</f>
        <v/>
      </c>
      <c r="N11" s="16">
        <f>IF($B11="","",IF($D11="","入力が足りません",IF($E11&gt;=100,"完了",IF($I11="","日程が出ません",IF($I11&lt;TODAY(),"遅れています",IF($H11&gt;TODAY(),"これから","いま進める"))))))</f>
        <v/>
      </c>
      <c r="O11" s="16">
        <f>IF($I11="","",TEXT($I11,"yyyy/mm"))</f>
        <v/>
      </c>
      <c r="P11" s="17">
        <f>IF(OR($H11="",$I11="",P$4=""),"",IF(AND($H11&lt;=P$4+'集計を見る'!$B$31-1,$I11&gt;=P$4),"■",""))</f>
        <v/>
      </c>
      <c r="Q11" s="17">
        <f>IF(OR($H11="",$I11="",Q$4=""),"",IF(AND($H11&lt;=Q$4+'集計を見る'!$B$31-1,$I11&gt;=Q$4),"■",""))</f>
        <v/>
      </c>
      <c r="R11" s="17">
        <f>IF(OR($H11="",$I11="",R$4=""),"",IF(AND($H11&lt;=R$4+'集計を見る'!$B$31-1,$I11&gt;=R$4),"■",""))</f>
        <v/>
      </c>
      <c r="S11" s="17">
        <f>IF(OR($H11="",$I11="",S$4=""),"",IF(AND($H11&lt;=S$4+'集計を見る'!$B$31-1,$I11&gt;=S$4),"■",""))</f>
        <v/>
      </c>
      <c r="T11" s="17">
        <f>IF(OR($H11="",$I11="",T$4=""),"",IF(AND($H11&lt;=T$4+'集計を見る'!$B$31-1,$I11&gt;=T$4),"■",""))</f>
        <v/>
      </c>
      <c r="U11" s="17">
        <f>IF(OR($H11="",$I11="",U$4=""),"",IF(AND($H11&lt;=U$4+'集計を見る'!$B$31-1,$I11&gt;=U$4),"■",""))</f>
        <v/>
      </c>
      <c r="V11" s="17">
        <f>IF(OR($H11="",$I11="",V$4=""),"",IF(AND($H11&lt;=V$4+'集計を見る'!$B$31-1,$I11&gt;=V$4),"■",""))</f>
        <v/>
      </c>
      <c r="W11" s="17">
        <f>IF(OR($H11="",$I11="",W$4=""),"",IF(AND($H11&lt;=W$4+'集計を見る'!$B$31-1,$I11&gt;=W$4),"■",""))</f>
        <v/>
      </c>
      <c r="X11" s="17">
        <f>IF(OR($H11="",$I11="",X$4=""),"",IF(AND($H11&lt;=X$4+'集計を見る'!$B$31-1,$I11&gt;=X$4),"■",""))</f>
        <v/>
      </c>
      <c r="Y11" s="17">
        <f>IF(OR($H11="",$I11="",Y$4=""),"",IF(AND($H11&lt;=Y$4+'集計を見る'!$B$31-1,$I11&gt;=Y$4),"■",""))</f>
        <v/>
      </c>
      <c r="Z11" s="17">
        <f>IF(OR($H11="",$I11="",Z$4=""),"",IF(AND($H11&lt;=Z$4+'集計を見る'!$B$31-1,$I11&gt;=Z$4),"■",""))</f>
        <v/>
      </c>
      <c r="AA11" s="17">
        <f>IF(OR($H11="",$I11="",AA$4=""),"",IF(AND($H11&lt;=AA$4+'集計を見る'!$B$31-1,$I11&gt;=AA$4),"■",""))</f>
        <v/>
      </c>
    </row>
    <row r="12" ht="22" customHeight="1">
      <c r="A12" s="79" t="n"/>
      <c r="B12" s="80" t="n"/>
      <c r="C12" s="79" t="n"/>
      <c r="D12" s="78" t="n"/>
      <c r="E12" s="81" t="n"/>
      <c r="F12" s="80" t="n"/>
      <c r="G12" s="59">
        <f>IF(OR($B12="",$D12=""),"",MAX(1,ROUNDUP($D12/IF(OR($B$2="",$B$2&lt;=0),1,$B$2),0)))</f>
        <v/>
      </c>
      <c r="H12" s="19">
        <f>IF(OR($G12="",'集計を見る'!$B$10=""),"",IF($B$3="はい",'集計を見る'!$B$10+SUM($G$5:$G12)-$G12,IF(SUM($G$5:$G12)-$G12=0,'集計を見る'!$B$10,WORKDAY('集計を見る'!$B$10,SUM($G$5:$G12)-$G12))))</f>
        <v/>
      </c>
      <c r="I12" s="19">
        <f>IF(OR($G12="",'集計を見る'!$B$10=""),"",IF($B$3="はい",'集計を見る'!$B$10+SUM($G$5:$G12)-1,IF(SUM($G$5:$G12)-1=0,'集計を見る'!$B$10,WORKDAY('集計を見る'!$B$10,SUM($G$5:$G12)-1))))</f>
        <v/>
      </c>
      <c r="J12" s="59">
        <f>IF($I12="","",$I12-TODAY())</f>
        <v/>
      </c>
      <c r="K12" s="60">
        <f>IF($D12="","",ROUND($D12*(100-IF($E12="",0,$E12))/100,1))</f>
        <v/>
      </c>
      <c r="L12" s="61">
        <f>IF(OR($H12="",$I12=""),"",IF(TODAY()&gt;=$I12,100,IF(TODAY()&lt;$H12,0,ROUND((TODAY()-$H12+1)/($I12-$H12+1)*100,0))))</f>
        <v/>
      </c>
      <c r="M12" s="62">
        <f>IF(OR($L12="",$E12=""),"",$E12-$L12)</f>
        <v/>
      </c>
      <c r="N12" s="23">
        <f>IF($B12="","",IF($D12="","入力が足りません",IF($E12&gt;=100,"完了",IF($I12="","日程が出ません",IF($I12&lt;TODAY(),"遅れています",IF($H12&gt;TODAY(),"これから","いま進める"))))))</f>
        <v/>
      </c>
      <c r="O12" s="23">
        <f>IF($I12="","",TEXT($I12,"yyyy/mm"))</f>
        <v/>
      </c>
      <c r="P12" s="24">
        <f>IF(OR($H12="",$I12="",P$4=""),"",IF(AND($H12&lt;=P$4+'集計を見る'!$B$31-1,$I12&gt;=P$4),"■",""))</f>
        <v/>
      </c>
      <c r="Q12" s="24">
        <f>IF(OR($H12="",$I12="",Q$4=""),"",IF(AND($H12&lt;=Q$4+'集計を見る'!$B$31-1,$I12&gt;=Q$4),"■",""))</f>
        <v/>
      </c>
      <c r="R12" s="24">
        <f>IF(OR($H12="",$I12="",R$4=""),"",IF(AND($H12&lt;=R$4+'集計を見る'!$B$31-1,$I12&gt;=R$4),"■",""))</f>
        <v/>
      </c>
      <c r="S12" s="24">
        <f>IF(OR($H12="",$I12="",S$4=""),"",IF(AND($H12&lt;=S$4+'集計を見る'!$B$31-1,$I12&gt;=S$4),"■",""))</f>
        <v/>
      </c>
      <c r="T12" s="24">
        <f>IF(OR($H12="",$I12="",T$4=""),"",IF(AND($H12&lt;=T$4+'集計を見る'!$B$31-1,$I12&gt;=T$4),"■",""))</f>
        <v/>
      </c>
      <c r="U12" s="24">
        <f>IF(OR($H12="",$I12="",U$4=""),"",IF(AND($H12&lt;=U$4+'集計を見る'!$B$31-1,$I12&gt;=U$4),"■",""))</f>
        <v/>
      </c>
      <c r="V12" s="24">
        <f>IF(OR($H12="",$I12="",V$4=""),"",IF(AND($H12&lt;=V$4+'集計を見る'!$B$31-1,$I12&gt;=V$4),"■",""))</f>
        <v/>
      </c>
      <c r="W12" s="24">
        <f>IF(OR($H12="",$I12="",W$4=""),"",IF(AND($H12&lt;=W$4+'集計を見る'!$B$31-1,$I12&gt;=W$4),"■",""))</f>
        <v/>
      </c>
      <c r="X12" s="24">
        <f>IF(OR($H12="",$I12="",X$4=""),"",IF(AND($H12&lt;=X$4+'集計を見る'!$B$31-1,$I12&gt;=X$4),"■",""))</f>
        <v/>
      </c>
      <c r="Y12" s="24">
        <f>IF(OR($H12="",$I12="",Y$4=""),"",IF(AND($H12&lt;=Y$4+'集計を見る'!$B$31-1,$I12&gt;=Y$4),"■",""))</f>
        <v/>
      </c>
      <c r="Z12" s="24">
        <f>IF(OR($H12="",$I12="",Z$4=""),"",IF(AND($H12&lt;=Z$4+'集計を見る'!$B$31-1,$I12&gt;=Z$4),"■",""))</f>
        <v/>
      </c>
      <c r="AA12" s="24">
        <f>IF(OR($H12="",$I12="",AA$4=""),"",IF(AND($H12&lt;=AA$4+'集計を見る'!$B$31-1,$I12&gt;=AA$4),"■",""))</f>
        <v/>
      </c>
    </row>
    <row r="13" ht="22" customHeight="1">
      <c r="A13" s="79" t="n"/>
      <c r="B13" s="80" t="n"/>
      <c r="C13" s="79" t="n"/>
      <c r="D13" s="78" t="n"/>
      <c r="E13" s="81" t="n"/>
      <c r="F13" s="80" t="n"/>
      <c r="G13" s="55">
        <f>IF(OR($B13="",$D13=""),"",MAX(1,ROUNDUP($D13/IF(OR($B$2="",$B$2&lt;=0),1,$B$2),0)))</f>
        <v/>
      </c>
      <c r="H13" s="12">
        <f>IF(OR($G13="",'集計を見る'!$B$10=""),"",IF($B$3="はい",'集計を見る'!$B$10+SUM($G$5:$G13)-$G13,IF(SUM($G$5:$G13)-$G13=0,'集計を見る'!$B$10,WORKDAY('集計を見る'!$B$10,SUM($G$5:$G13)-$G13))))</f>
        <v/>
      </c>
      <c r="I13" s="12">
        <f>IF(OR($G13="",'集計を見る'!$B$10=""),"",IF($B$3="はい",'集計を見る'!$B$10+SUM($G$5:$G13)-1,IF(SUM($G$5:$G13)-1=0,'集計を見る'!$B$10,WORKDAY('集計を見る'!$B$10,SUM($G$5:$G13)-1))))</f>
        <v/>
      </c>
      <c r="J13" s="55">
        <f>IF($I13="","",$I13-TODAY())</f>
        <v/>
      </c>
      <c r="K13" s="56">
        <f>IF($D13="","",ROUND($D13*(100-IF($E13="",0,$E13))/100,1))</f>
        <v/>
      </c>
      <c r="L13" s="57">
        <f>IF(OR($H13="",$I13=""),"",IF(TODAY()&gt;=$I13,100,IF(TODAY()&lt;$H13,0,ROUND((TODAY()-$H13+1)/($I13-$H13+1)*100,0))))</f>
        <v/>
      </c>
      <c r="M13" s="58">
        <f>IF(OR($L13="",$E13=""),"",$E13-$L13)</f>
        <v/>
      </c>
      <c r="N13" s="16">
        <f>IF($B13="","",IF($D13="","入力が足りません",IF($E13&gt;=100,"完了",IF($I13="","日程が出ません",IF($I13&lt;TODAY(),"遅れています",IF($H13&gt;TODAY(),"これから","いま進める"))))))</f>
        <v/>
      </c>
      <c r="O13" s="16">
        <f>IF($I13="","",TEXT($I13,"yyyy/mm"))</f>
        <v/>
      </c>
      <c r="P13" s="17">
        <f>IF(OR($H13="",$I13="",P$4=""),"",IF(AND($H13&lt;=P$4+'集計を見る'!$B$31-1,$I13&gt;=P$4),"■",""))</f>
        <v/>
      </c>
      <c r="Q13" s="17">
        <f>IF(OR($H13="",$I13="",Q$4=""),"",IF(AND($H13&lt;=Q$4+'集計を見る'!$B$31-1,$I13&gt;=Q$4),"■",""))</f>
        <v/>
      </c>
      <c r="R13" s="17">
        <f>IF(OR($H13="",$I13="",R$4=""),"",IF(AND($H13&lt;=R$4+'集計を見る'!$B$31-1,$I13&gt;=R$4),"■",""))</f>
        <v/>
      </c>
      <c r="S13" s="17">
        <f>IF(OR($H13="",$I13="",S$4=""),"",IF(AND($H13&lt;=S$4+'集計を見る'!$B$31-1,$I13&gt;=S$4),"■",""))</f>
        <v/>
      </c>
      <c r="T13" s="17">
        <f>IF(OR($H13="",$I13="",T$4=""),"",IF(AND($H13&lt;=T$4+'集計を見る'!$B$31-1,$I13&gt;=T$4),"■",""))</f>
        <v/>
      </c>
      <c r="U13" s="17">
        <f>IF(OR($H13="",$I13="",U$4=""),"",IF(AND($H13&lt;=U$4+'集計を見る'!$B$31-1,$I13&gt;=U$4),"■",""))</f>
        <v/>
      </c>
      <c r="V13" s="17">
        <f>IF(OR($H13="",$I13="",V$4=""),"",IF(AND($H13&lt;=V$4+'集計を見る'!$B$31-1,$I13&gt;=V$4),"■",""))</f>
        <v/>
      </c>
      <c r="W13" s="17">
        <f>IF(OR($H13="",$I13="",W$4=""),"",IF(AND($H13&lt;=W$4+'集計を見る'!$B$31-1,$I13&gt;=W$4),"■",""))</f>
        <v/>
      </c>
      <c r="X13" s="17">
        <f>IF(OR($H13="",$I13="",X$4=""),"",IF(AND($H13&lt;=X$4+'集計を見る'!$B$31-1,$I13&gt;=X$4),"■",""))</f>
        <v/>
      </c>
      <c r="Y13" s="17">
        <f>IF(OR($H13="",$I13="",Y$4=""),"",IF(AND($H13&lt;=Y$4+'集計を見る'!$B$31-1,$I13&gt;=Y$4),"■",""))</f>
        <v/>
      </c>
      <c r="Z13" s="17">
        <f>IF(OR($H13="",$I13="",Z$4=""),"",IF(AND($H13&lt;=Z$4+'集計を見る'!$B$31-1,$I13&gt;=Z$4),"■",""))</f>
        <v/>
      </c>
      <c r="AA13" s="17">
        <f>IF(OR($H13="",$I13="",AA$4=""),"",IF(AND($H13&lt;=AA$4+'集計を見る'!$B$31-1,$I13&gt;=AA$4),"■",""))</f>
        <v/>
      </c>
    </row>
    <row r="14" ht="22" customHeight="1">
      <c r="A14" s="79" t="n"/>
      <c r="B14" s="80" t="n"/>
      <c r="C14" s="79" t="n"/>
      <c r="D14" s="78" t="n"/>
      <c r="E14" s="81" t="n"/>
      <c r="F14" s="80" t="n"/>
      <c r="G14" s="59">
        <f>IF(OR($B14="",$D14=""),"",MAX(1,ROUNDUP($D14/IF(OR($B$2="",$B$2&lt;=0),1,$B$2),0)))</f>
        <v/>
      </c>
      <c r="H14" s="19">
        <f>IF(OR($G14="",'集計を見る'!$B$10=""),"",IF($B$3="はい",'集計を見る'!$B$10+SUM($G$5:$G14)-$G14,IF(SUM($G$5:$G14)-$G14=0,'集計を見る'!$B$10,WORKDAY('集計を見る'!$B$10,SUM($G$5:$G14)-$G14))))</f>
        <v/>
      </c>
      <c r="I14" s="19">
        <f>IF(OR($G14="",'集計を見る'!$B$10=""),"",IF($B$3="はい",'集計を見る'!$B$10+SUM($G$5:$G14)-1,IF(SUM($G$5:$G14)-1=0,'集計を見る'!$B$10,WORKDAY('集計を見る'!$B$10,SUM($G$5:$G14)-1))))</f>
        <v/>
      </c>
      <c r="J14" s="59">
        <f>IF($I14="","",$I14-TODAY())</f>
        <v/>
      </c>
      <c r="K14" s="60">
        <f>IF($D14="","",ROUND($D14*(100-IF($E14="",0,$E14))/100,1))</f>
        <v/>
      </c>
      <c r="L14" s="61">
        <f>IF(OR($H14="",$I14=""),"",IF(TODAY()&gt;=$I14,100,IF(TODAY()&lt;$H14,0,ROUND((TODAY()-$H14+1)/($I14-$H14+1)*100,0))))</f>
        <v/>
      </c>
      <c r="M14" s="62">
        <f>IF(OR($L14="",$E14=""),"",$E14-$L14)</f>
        <v/>
      </c>
      <c r="N14" s="23">
        <f>IF($B14="","",IF($D14="","入力が足りません",IF($E14&gt;=100,"完了",IF($I14="","日程が出ません",IF($I14&lt;TODAY(),"遅れています",IF($H14&gt;TODAY(),"これから","いま進める"))))))</f>
        <v/>
      </c>
      <c r="O14" s="23">
        <f>IF($I14="","",TEXT($I14,"yyyy/mm"))</f>
        <v/>
      </c>
      <c r="P14" s="24">
        <f>IF(OR($H14="",$I14="",P$4=""),"",IF(AND($H14&lt;=P$4+'集計を見る'!$B$31-1,$I14&gt;=P$4),"■",""))</f>
        <v/>
      </c>
      <c r="Q14" s="24">
        <f>IF(OR($H14="",$I14="",Q$4=""),"",IF(AND($H14&lt;=Q$4+'集計を見る'!$B$31-1,$I14&gt;=Q$4),"■",""))</f>
        <v/>
      </c>
      <c r="R14" s="24">
        <f>IF(OR($H14="",$I14="",R$4=""),"",IF(AND($H14&lt;=R$4+'集計を見る'!$B$31-1,$I14&gt;=R$4),"■",""))</f>
        <v/>
      </c>
      <c r="S14" s="24">
        <f>IF(OR($H14="",$I14="",S$4=""),"",IF(AND($H14&lt;=S$4+'集計を見る'!$B$31-1,$I14&gt;=S$4),"■",""))</f>
        <v/>
      </c>
      <c r="T14" s="24">
        <f>IF(OR($H14="",$I14="",T$4=""),"",IF(AND($H14&lt;=T$4+'集計を見る'!$B$31-1,$I14&gt;=T$4),"■",""))</f>
        <v/>
      </c>
      <c r="U14" s="24">
        <f>IF(OR($H14="",$I14="",U$4=""),"",IF(AND($H14&lt;=U$4+'集計を見る'!$B$31-1,$I14&gt;=U$4),"■",""))</f>
        <v/>
      </c>
      <c r="V14" s="24">
        <f>IF(OR($H14="",$I14="",V$4=""),"",IF(AND($H14&lt;=V$4+'集計を見る'!$B$31-1,$I14&gt;=V$4),"■",""))</f>
        <v/>
      </c>
      <c r="W14" s="24">
        <f>IF(OR($H14="",$I14="",W$4=""),"",IF(AND($H14&lt;=W$4+'集計を見る'!$B$31-1,$I14&gt;=W$4),"■",""))</f>
        <v/>
      </c>
      <c r="X14" s="24">
        <f>IF(OR($H14="",$I14="",X$4=""),"",IF(AND($H14&lt;=X$4+'集計を見る'!$B$31-1,$I14&gt;=X$4),"■",""))</f>
        <v/>
      </c>
      <c r="Y14" s="24">
        <f>IF(OR($H14="",$I14="",Y$4=""),"",IF(AND($H14&lt;=Y$4+'集計を見る'!$B$31-1,$I14&gt;=Y$4),"■",""))</f>
        <v/>
      </c>
      <c r="Z14" s="24">
        <f>IF(OR($H14="",$I14="",Z$4=""),"",IF(AND($H14&lt;=Z$4+'集計を見る'!$B$31-1,$I14&gt;=Z$4),"■",""))</f>
        <v/>
      </c>
      <c r="AA14" s="24">
        <f>IF(OR($H14="",$I14="",AA$4=""),"",IF(AND($H14&lt;=AA$4+'集計を見る'!$B$31-1,$I14&gt;=AA$4),"■",""))</f>
        <v/>
      </c>
    </row>
    <row r="15" ht="22" customHeight="1">
      <c r="A15" s="79" t="n"/>
      <c r="B15" s="80" t="n"/>
      <c r="C15" s="79" t="n"/>
      <c r="D15" s="78" t="n"/>
      <c r="E15" s="81" t="n"/>
      <c r="F15" s="80" t="n"/>
      <c r="G15" s="55">
        <f>IF(OR($B15="",$D15=""),"",MAX(1,ROUNDUP($D15/IF(OR($B$2="",$B$2&lt;=0),1,$B$2),0)))</f>
        <v/>
      </c>
      <c r="H15" s="12">
        <f>IF(OR($G15="",'集計を見る'!$B$10=""),"",IF($B$3="はい",'集計を見る'!$B$10+SUM($G$5:$G15)-$G15,IF(SUM($G$5:$G15)-$G15=0,'集計を見る'!$B$10,WORKDAY('集計を見る'!$B$10,SUM($G$5:$G15)-$G15))))</f>
        <v/>
      </c>
      <c r="I15" s="12">
        <f>IF(OR($G15="",'集計を見る'!$B$10=""),"",IF($B$3="はい",'集計を見る'!$B$10+SUM($G$5:$G15)-1,IF(SUM($G$5:$G15)-1=0,'集計を見る'!$B$10,WORKDAY('集計を見る'!$B$10,SUM($G$5:$G15)-1))))</f>
        <v/>
      </c>
      <c r="J15" s="55">
        <f>IF($I15="","",$I15-TODAY())</f>
        <v/>
      </c>
      <c r="K15" s="56">
        <f>IF($D15="","",ROUND($D15*(100-IF($E15="",0,$E15))/100,1))</f>
        <v/>
      </c>
      <c r="L15" s="57">
        <f>IF(OR($H15="",$I15=""),"",IF(TODAY()&gt;=$I15,100,IF(TODAY()&lt;$H15,0,ROUND((TODAY()-$H15+1)/($I15-$H15+1)*100,0))))</f>
        <v/>
      </c>
      <c r="M15" s="58">
        <f>IF(OR($L15="",$E15=""),"",$E15-$L15)</f>
        <v/>
      </c>
      <c r="N15" s="16">
        <f>IF($B15="","",IF($D15="","入力が足りません",IF($E15&gt;=100,"完了",IF($I15="","日程が出ません",IF($I15&lt;TODAY(),"遅れています",IF($H15&gt;TODAY(),"これから","いま進める"))))))</f>
        <v/>
      </c>
      <c r="O15" s="16">
        <f>IF($I15="","",TEXT($I15,"yyyy/mm"))</f>
        <v/>
      </c>
      <c r="P15" s="17">
        <f>IF(OR($H15="",$I15="",P$4=""),"",IF(AND($H15&lt;=P$4+'集計を見る'!$B$31-1,$I15&gt;=P$4),"■",""))</f>
        <v/>
      </c>
      <c r="Q15" s="17">
        <f>IF(OR($H15="",$I15="",Q$4=""),"",IF(AND($H15&lt;=Q$4+'集計を見る'!$B$31-1,$I15&gt;=Q$4),"■",""))</f>
        <v/>
      </c>
      <c r="R15" s="17">
        <f>IF(OR($H15="",$I15="",R$4=""),"",IF(AND($H15&lt;=R$4+'集計を見る'!$B$31-1,$I15&gt;=R$4),"■",""))</f>
        <v/>
      </c>
      <c r="S15" s="17">
        <f>IF(OR($H15="",$I15="",S$4=""),"",IF(AND($H15&lt;=S$4+'集計を見る'!$B$31-1,$I15&gt;=S$4),"■",""))</f>
        <v/>
      </c>
      <c r="T15" s="17">
        <f>IF(OR($H15="",$I15="",T$4=""),"",IF(AND($H15&lt;=T$4+'集計を見る'!$B$31-1,$I15&gt;=T$4),"■",""))</f>
        <v/>
      </c>
      <c r="U15" s="17">
        <f>IF(OR($H15="",$I15="",U$4=""),"",IF(AND($H15&lt;=U$4+'集計を見る'!$B$31-1,$I15&gt;=U$4),"■",""))</f>
        <v/>
      </c>
      <c r="V15" s="17">
        <f>IF(OR($H15="",$I15="",V$4=""),"",IF(AND($H15&lt;=V$4+'集計を見る'!$B$31-1,$I15&gt;=V$4),"■",""))</f>
        <v/>
      </c>
      <c r="W15" s="17">
        <f>IF(OR($H15="",$I15="",W$4=""),"",IF(AND($H15&lt;=W$4+'集計を見る'!$B$31-1,$I15&gt;=W$4),"■",""))</f>
        <v/>
      </c>
      <c r="X15" s="17">
        <f>IF(OR($H15="",$I15="",X$4=""),"",IF(AND($H15&lt;=X$4+'集計を見る'!$B$31-1,$I15&gt;=X$4),"■",""))</f>
        <v/>
      </c>
      <c r="Y15" s="17">
        <f>IF(OR($H15="",$I15="",Y$4=""),"",IF(AND($H15&lt;=Y$4+'集計を見る'!$B$31-1,$I15&gt;=Y$4),"■",""))</f>
        <v/>
      </c>
      <c r="Z15" s="17">
        <f>IF(OR($H15="",$I15="",Z$4=""),"",IF(AND($H15&lt;=Z$4+'集計を見る'!$B$31-1,$I15&gt;=Z$4),"■",""))</f>
        <v/>
      </c>
      <c r="AA15" s="17">
        <f>IF(OR($H15="",$I15="",AA$4=""),"",IF(AND($H15&lt;=AA$4+'集計を見る'!$B$31-1,$I15&gt;=AA$4),"■",""))</f>
        <v/>
      </c>
    </row>
    <row r="16" ht="22" customHeight="1">
      <c r="A16" s="79" t="n"/>
      <c r="B16" s="80" t="n"/>
      <c r="C16" s="79" t="n"/>
      <c r="D16" s="78" t="n"/>
      <c r="E16" s="81" t="n"/>
      <c r="F16" s="80" t="n"/>
      <c r="G16" s="59">
        <f>IF(OR($B16="",$D16=""),"",MAX(1,ROUNDUP($D16/IF(OR($B$2="",$B$2&lt;=0),1,$B$2),0)))</f>
        <v/>
      </c>
      <c r="H16" s="19">
        <f>IF(OR($G16="",'集計を見る'!$B$10=""),"",IF($B$3="はい",'集計を見る'!$B$10+SUM($G$5:$G16)-$G16,IF(SUM($G$5:$G16)-$G16=0,'集計を見る'!$B$10,WORKDAY('集計を見る'!$B$10,SUM($G$5:$G16)-$G16))))</f>
        <v/>
      </c>
      <c r="I16" s="19">
        <f>IF(OR($G16="",'集計を見る'!$B$10=""),"",IF($B$3="はい",'集計を見る'!$B$10+SUM($G$5:$G16)-1,IF(SUM($G$5:$G16)-1=0,'集計を見る'!$B$10,WORKDAY('集計を見る'!$B$10,SUM($G$5:$G16)-1))))</f>
        <v/>
      </c>
      <c r="J16" s="59">
        <f>IF($I16="","",$I16-TODAY())</f>
        <v/>
      </c>
      <c r="K16" s="60">
        <f>IF($D16="","",ROUND($D16*(100-IF($E16="",0,$E16))/100,1))</f>
        <v/>
      </c>
      <c r="L16" s="61">
        <f>IF(OR($H16="",$I16=""),"",IF(TODAY()&gt;=$I16,100,IF(TODAY()&lt;$H16,0,ROUND((TODAY()-$H16+1)/($I16-$H16+1)*100,0))))</f>
        <v/>
      </c>
      <c r="M16" s="62">
        <f>IF(OR($L16="",$E16=""),"",$E16-$L16)</f>
        <v/>
      </c>
      <c r="N16" s="23">
        <f>IF($B16="","",IF($D16="","入力が足りません",IF($E16&gt;=100,"完了",IF($I16="","日程が出ません",IF($I16&lt;TODAY(),"遅れています",IF($H16&gt;TODAY(),"これから","いま進める"))))))</f>
        <v/>
      </c>
      <c r="O16" s="23">
        <f>IF($I16="","",TEXT($I16,"yyyy/mm"))</f>
        <v/>
      </c>
      <c r="P16" s="24">
        <f>IF(OR($H16="",$I16="",P$4=""),"",IF(AND($H16&lt;=P$4+'集計を見る'!$B$31-1,$I16&gt;=P$4),"■",""))</f>
        <v/>
      </c>
      <c r="Q16" s="24">
        <f>IF(OR($H16="",$I16="",Q$4=""),"",IF(AND($H16&lt;=Q$4+'集計を見る'!$B$31-1,$I16&gt;=Q$4),"■",""))</f>
        <v/>
      </c>
      <c r="R16" s="24">
        <f>IF(OR($H16="",$I16="",R$4=""),"",IF(AND($H16&lt;=R$4+'集計を見る'!$B$31-1,$I16&gt;=R$4),"■",""))</f>
        <v/>
      </c>
      <c r="S16" s="24">
        <f>IF(OR($H16="",$I16="",S$4=""),"",IF(AND($H16&lt;=S$4+'集計を見る'!$B$31-1,$I16&gt;=S$4),"■",""))</f>
        <v/>
      </c>
      <c r="T16" s="24">
        <f>IF(OR($H16="",$I16="",T$4=""),"",IF(AND($H16&lt;=T$4+'集計を見る'!$B$31-1,$I16&gt;=T$4),"■",""))</f>
        <v/>
      </c>
      <c r="U16" s="24">
        <f>IF(OR($H16="",$I16="",U$4=""),"",IF(AND($H16&lt;=U$4+'集計を見る'!$B$31-1,$I16&gt;=U$4),"■",""))</f>
        <v/>
      </c>
      <c r="V16" s="24">
        <f>IF(OR($H16="",$I16="",V$4=""),"",IF(AND($H16&lt;=V$4+'集計を見る'!$B$31-1,$I16&gt;=V$4),"■",""))</f>
        <v/>
      </c>
      <c r="W16" s="24">
        <f>IF(OR($H16="",$I16="",W$4=""),"",IF(AND($H16&lt;=W$4+'集計を見る'!$B$31-1,$I16&gt;=W$4),"■",""))</f>
        <v/>
      </c>
      <c r="X16" s="24">
        <f>IF(OR($H16="",$I16="",X$4=""),"",IF(AND($H16&lt;=X$4+'集計を見る'!$B$31-1,$I16&gt;=X$4),"■",""))</f>
        <v/>
      </c>
      <c r="Y16" s="24">
        <f>IF(OR($H16="",$I16="",Y$4=""),"",IF(AND($H16&lt;=Y$4+'集計を見る'!$B$31-1,$I16&gt;=Y$4),"■",""))</f>
        <v/>
      </c>
      <c r="Z16" s="24">
        <f>IF(OR($H16="",$I16="",Z$4=""),"",IF(AND($H16&lt;=Z$4+'集計を見る'!$B$31-1,$I16&gt;=Z$4),"■",""))</f>
        <v/>
      </c>
      <c r="AA16" s="24">
        <f>IF(OR($H16="",$I16="",AA$4=""),"",IF(AND($H16&lt;=AA$4+'集計を見る'!$B$31-1,$I16&gt;=AA$4),"■",""))</f>
        <v/>
      </c>
    </row>
    <row r="17" ht="22" customHeight="1">
      <c r="A17" s="79" t="n"/>
      <c r="B17" s="80" t="n"/>
      <c r="C17" s="79" t="n"/>
      <c r="D17" s="78" t="n"/>
      <c r="E17" s="81" t="n"/>
      <c r="F17" s="80" t="n"/>
      <c r="G17" s="55">
        <f>IF(OR($B17="",$D17=""),"",MAX(1,ROUNDUP($D17/IF(OR($B$2="",$B$2&lt;=0),1,$B$2),0)))</f>
        <v/>
      </c>
      <c r="H17" s="12">
        <f>IF(OR($G17="",'集計を見る'!$B$10=""),"",IF($B$3="はい",'集計を見る'!$B$10+SUM($G$5:$G17)-$G17,IF(SUM($G$5:$G17)-$G17=0,'集計を見る'!$B$10,WORKDAY('集計を見る'!$B$10,SUM($G$5:$G17)-$G17))))</f>
        <v/>
      </c>
      <c r="I17" s="12">
        <f>IF(OR($G17="",'集計を見る'!$B$10=""),"",IF($B$3="はい",'集計を見る'!$B$10+SUM($G$5:$G17)-1,IF(SUM($G$5:$G17)-1=0,'集計を見る'!$B$10,WORKDAY('集計を見る'!$B$10,SUM($G$5:$G17)-1))))</f>
        <v/>
      </c>
      <c r="J17" s="55">
        <f>IF($I17="","",$I17-TODAY())</f>
        <v/>
      </c>
      <c r="K17" s="56">
        <f>IF($D17="","",ROUND($D17*(100-IF($E17="",0,$E17))/100,1))</f>
        <v/>
      </c>
      <c r="L17" s="57">
        <f>IF(OR($H17="",$I17=""),"",IF(TODAY()&gt;=$I17,100,IF(TODAY()&lt;$H17,0,ROUND((TODAY()-$H17+1)/($I17-$H17+1)*100,0))))</f>
        <v/>
      </c>
      <c r="M17" s="58">
        <f>IF(OR($L17="",$E17=""),"",$E17-$L17)</f>
        <v/>
      </c>
      <c r="N17" s="16">
        <f>IF($B17="","",IF($D17="","入力が足りません",IF($E17&gt;=100,"完了",IF($I17="","日程が出ません",IF($I17&lt;TODAY(),"遅れています",IF($H17&gt;TODAY(),"これから","いま進める"))))))</f>
        <v/>
      </c>
      <c r="O17" s="16">
        <f>IF($I17="","",TEXT($I17,"yyyy/mm"))</f>
        <v/>
      </c>
      <c r="P17" s="17">
        <f>IF(OR($H17="",$I17="",P$4=""),"",IF(AND($H17&lt;=P$4+'集計を見る'!$B$31-1,$I17&gt;=P$4),"■",""))</f>
        <v/>
      </c>
      <c r="Q17" s="17">
        <f>IF(OR($H17="",$I17="",Q$4=""),"",IF(AND($H17&lt;=Q$4+'集計を見る'!$B$31-1,$I17&gt;=Q$4),"■",""))</f>
        <v/>
      </c>
      <c r="R17" s="17">
        <f>IF(OR($H17="",$I17="",R$4=""),"",IF(AND($H17&lt;=R$4+'集計を見る'!$B$31-1,$I17&gt;=R$4),"■",""))</f>
        <v/>
      </c>
      <c r="S17" s="17">
        <f>IF(OR($H17="",$I17="",S$4=""),"",IF(AND($H17&lt;=S$4+'集計を見る'!$B$31-1,$I17&gt;=S$4),"■",""))</f>
        <v/>
      </c>
      <c r="T17" s="17">
        <f>IF(OR($H17="",$I17="",T$4=""),"",IF(AND($H17&lt;=T$4+'集計を見る'!$B$31-1,$I17&gt;=T$4),"■",""))</f>
        <v/>
      </c>
      <c r="U17" s="17">
        <f>IF(OR($H17="",$I17="",U$4=""),"",IF(AND($H17&lt;=U$4+'集計を見る'!$B$31-1,$I17&gt;=U$4),"■",""))</f>
        <v/>
      </c>
      <c r="V17" s="17">
        <f>IF(OR($H17="",$I17="",V$4=""),"",IF(AND($H17&lt;=V$4+'集計を見る'!$B$31-1,$I17&gt;=V$4),"■",""))</f>
        <v/>
      </c>
      <c r="W17" s="17">
        <f>IF(OR($H17="",$I17="",W$4=""),"",IF(AND($H17&lt;=W$4+'集計を見る'!$B$31-1,$I17&gt;=W$4),"■",""))</f>
        <v/>
      </c>
      <c r="X17" s="17">
        <f>IF(OR($H17="",$I17="",X$4=""),"",IF(AND($H17&lt;=X$4+'集計を見る'!$B$31-1,$I17&gt;=X$4),"■",""))</f>
        <v/>
      </c>
      <c r="Y17" s="17">
        <f>IF(OR($H17="",$I17="",Y$4=""),"",IF(AND($H17&lt;=Y$4+'集計を見る'!$B$31-1,$I17&gt;=Y$4),"■",""))</f>
        <v/>
      </c>
      <c r="Z17" s="17">
        <f>IF(OR($H17="",$I17="",Z$4=""),"",IF(AND($H17&lt;=Z$4+'集計を見る'!$B$31-1,$I17&gt;=Z$4),"■",""))</f>
        <v/>
      </c>
      <c r="AA17" s="17">
        <f>IF(OR($H17="",$I17="",AA$4=""),"",IF(AND($H17&lt;=AA$4+'集計を見る'!$B$31-1,$I17&gt;=AA$4),"■",""))</f>
        <v/>
      </c>
    </row>
    <row r="18" ht="22" customHeight="1">
      <c r="A18" s="79" t="n"/>
      <c r="B18" s="80" t="n"/>
      <c r="C18" s="79" t="n"/>
      <c r="D18" s="78" t="n"/>
      <c r="E18" s="81" t="n"/>
      <c r="F18" s="80" t="n"/>
      <c r="G18" s="59">
        <f>IF(OR($B18="",$D18=""),"",MAX(1,ROUNDUP($D18/IF(OR($B$2="",$B$2&lt;=0),1,$B$2),0)))</f>
        <v/>
      </c>
      <c r="H18" s="19">
        <f>IF(OR($G18="",'集計を見る'!$B$10=""),"",IF($B$3="はい",'集計を見る'!$B$10+SUM($G$5:$G18)-$G18,IF(SUM($G$5:$G18)-$G18=0,'集計を見る'!$B$10,WORKDAY('集計を見る'!$B$10,SUM($G$5:$G18)-$G18))))</f>
        <v/>
      </c>
      <c r="I18" s="19">
        <f>IF(OR($G18="",'集計を見る'!$B$10=""),"",IF($B$3="はい",'集計を見る'!$B$10+SUM($G$5:$G18)-1,IF(SUM($G$5:$G18)-1=0,'集計を見る'!$B$10,WORKDAY('集計を見る'!$B$10,SUM($G$5:$G18)-1))))</f>
        <v/>
      </c>
      <c r="J18" s="59">
        <f>IF($I18="","",$I18-TODAY())</f>
        <v/>
      </c>
      <c r="K18" s="60">
        <f>IF($D18="","",ROUND($D18*(100-IF($E18="",0,$E18))/100,1))</f>
        <v/>
      </c>
      <c r="L18" s="61">
        <f>IF(OR($H18="",$I18=""),"",IF(TODAY()&gt;=$I18,100,IF(TODAY()&lt;$H18,0,ROUND((TODAY()-$H18+1)/($I18-$H18+1)*100,0))))</f>
        <v/>
      </c>
      <c r="M18" s="62">
        <f>IF(OR($L18="",$E18=""),"",$E18-$L18)</f>
        <v/>
      </c>
      <c r="N18" s="23">
        <f>IF($B18="","",IF($D18="","入力が足りません",IF($E18&gt;=100,"完了",IF($I18="","日程が出ません",IF($I18&lt;TODAY(),"遅れています",IF($H18&gt;TODAY(),"これから","いま進める"))))))</f>
        <v/>
      </c>
      <c r="O18" s="23">
        <f>IF($I18="","",TEXT($I18,"yyyy/mm"))</f>
        <v/>
      </c>
      <c r="P18" s="24">
        <f>IF(OR($H18="",$I18="",P$4=""),"",IF(AND($H18&lt;=P$4+'集計を見る'!$B$31-1,$I18&gt;=P$4),"■",""))</f>
        <v/>
      </c>
      <c r="Q18" s="24">
        <f>IF(OR($H18="",$I18="",Q$4=""),"",IF(AND($H18&lt;=Q$4+'集計を見る'!$B$31-1,$I18&gt;=Q$4),"■",""))</f>
        <v/>
      </c>
      <c r="R18" s="24">
        <f>IF(OR($H18="",$I18="",R$4=""),"",IF(AND($H18&lt;=R$4+'集計を見る'!$B$31-1,$I18&gt;=R$4),"■",""))</f>
        <v/>
      </c>
      <c r="S18" s="24">
        <f>IF(OR($H18="",$I18="",S$4=""),"",IF(AND($H18&lt;=S$4+'集計を見る'!$B$31-1,$I18&gt;=S$4),"■",""))</f>
        <v/>
      </c>
      <c r="T18" s="24">
        <f>IF(OR($H18="",$I18="",T$4=""),"",IF(AND($H18&lt;=T$4+'集計を見る'!$B$31-1,$I18&gt;=T$4),"■",""))</f>
        <v/>
      </c>
      <c r="U18" s="24">
        <f>IF(OR($H18="",$I18="",U$4=""),"",IF(AND($H18&lt;=U$4+'集計を見る'!$B$31-1,$I18&gt;=U$4),"■",""))</f>
        <v/>
      </c>
      <c r="V18" s="24">
        <f>IF(OR($H18="",$I18="",V$4=""),"",IF(AND($H18&lt;=V$4+'集計を見る'!$B$31-1,$I18&gt;=V$4),"■",""))</f>
        <v/>
      </c>
      <c r="W18" s="24">
        <f>IF(OR($H18="",$I18="",W$4=""),"",IF(AND($H18&lt;=W$4+'集計を見る'!$B$31-1,$I18&gt;=W$4),"■",""))</f>
        <v/>
      </c>
      <c r="X18" s="24">
        <f>IF(OR($H18="",$I18="",X$4=""),"",IF(AND($H18&lt;=X$4+'集計を見る'!$B$31-1,$I18&gt;=X$4),"■",""))</f>
        <v/>
      </c>
      <c r="Y18" s="24">
        <f>IF(OR($H18="",$I18="",Y$4=""),"",IF(AND($H18&lt;=Y$4+'集計を見る'!$B$31-1,$I18&gt;=Y$4),"■",""))</f>
        <v/>
      </c>
      <c r="Z18" s="24">
        <f>IF(OR($H18="",$I18="",Z$4=""),"",IF(AND($H18&lt;=Z$4+'集計を見る'!$B$31-1,$I18&gt;=Z$4),"■",""))</f>
        <v/>
      </c>
      <c r="AA18" s="24">
        <f>IF(OR($H18="",$I18="",AA$4=""),"",IF(AND($H18&lt;=AA$4+'集計を見る'!$B$31-1,$I18&gt;=AA$4),"■",""))</f>
        <v/>
      </c>
    </row>
    <row r="19" ht="22" customHeight="1">
      <c r="A19" s="79" t="n"/>
      <c r="B19" s="80" t="n"/>
      <c r="C19" s="79" t="n"/>
      <c r="D19" s="78" t="n"/>
      <c r="E19" s="81" t="n"/>
      <c r="F19" s="80" t="n"/>
      <c r="G19" s="55">
        <f>IF(OR($B19="",$D19=""),"",MAX(1,ROUNDUP($D19/IF(OR($B$2="",$B$2&lt;=0),1,$B$2),0)))</f>
        <v/>
      </c>
      <c r="H19" s="12">
        <f>IF(OR($G19="",'集計を見る'!$B$10=""),"",IF($B$3="はい",'集計を見る'!$B$10+SUM($G$5:$G19)-$G19,IF(SUM($G$5:$G19)-$G19=0,'集計を見る'!$B$10,WORKDAY('集計を見る'!$B$10,SUM($G$5:$G19)-$G19))))</f>
        <v/>
      </c>
      <c r="I19" s="12">
        <f>IF(OR($G19="",'集計を見る'!$B$10=""),"",IF($B$3="はい",'集計を見る'!$B$10+SUM($G$5:$G19)-1,IF(SUM($G$5:$G19)-1=0,'集計を見る'!$B$10,WORKDAY('集計を見る'!$B$10,SUM($G$5:$G19)-1))))</f>
        <v/>
      </c>
      <c r="J19" s="55">
        <f>IF($I19="","",$I19-TODAY())</f>
        <v/>
      </c>
      <c r="K19" s="56">
        <f>IF($D19="","",ROUND($D19*(100-IF($E19="",0,$E19))/100,1))</f>
        <v/>
      </c>
      <c r="L19" s="57">
        <f>IF(OR($H19="",$I19=""),"",IF(TODAY()&gt;=$I19,100,IF(TODAY()&lt;$H19,0,ROUND((TODAY()-$H19+1)/($I19-$H19+1)*100,0))))</f>
        <v/>
      </c>
      <c r="M19" s="58">
        <f>IF(OR($L19="",$E19=""),"",$E19-$L19)</f>
        <v/>
      </c>
      <c r="N19" s="16">
        <f>IF($B19="","",IF($D19="","入力が足りません",IF($E19&gt;=100,"完了",IF($I19="","日程が出ません",IF($I19&lt;TODAY(),"遅れています",IF($H19&gt;TODAY(),"これから","いま進める"))))))</f>
        <v/>
      </c>
      <c r="O19" s="16">
        <f>IF($I19="","",TEXT($I19,"yyyy/mm"))</f>
        <v/>
      </c>
      <c r="P19" s="17">
        <f>IF(OR($H19="",$I19="",P$4=""),"",IF(AND($H19&lt;=P$4+'集計を見る'!$B$31-1,$I19&gt;=P$4),"■",""))</f>
        <v/>
      </c>
      <c r="Q19" s="17">
        <f>IF(OR($H19="",$I19="",Q$4=""),"",IF(AND($H19&lt;=Q$4+'集計を見る'!$B$31-1,$I19&gt;=Q$4),"■",""))</f>
        <v/>
      </c>
      <c r="R19" s="17">
        <f>IF(OR($H19="",$I19="",R$4=""),"",IF(AND($H19&lt;=R$4+'集計を見る'!$B$31-1,$I19&gt;=R$4),"■",""))</f>
        <v/>
      </c>
      <c r="S19" s="17">
        <f>IF(OR($H19="",$I19="",S$4=""),"",IF(AND($H19&lt;=S$4+'集計を見る'!$B$31-1,$I19&gt;=S$4),"■",""))</f>
        <v/>
      </c>
      <c r="T19" s="17">
        <f>IF(OR($H19="",$I19="",T$4=""),"",IF(AND($H19&lt;=T$4+'集計を見る'!$B$31-1,$I19&gt;=T$4),"■",""))</f>
        <v/>
      </c>
      <c r="U19" s="17">
        <f>IF(OR($H19="",$I19="",U$4=""),"",IF(AND($H19&lt;=U$4+'集計を見る'!$B$31-1,$I19&gt;=U$4),"■",""))</f>
        <v/>
      </c>
      <c r="V19" s="17">
        <f>IF(OR($H19="",$I19="",V$4=""),"",IF(AND($H19&lt;=V$4+'集計を見る'!$B$31-1,$I19&gt;=V$4),"■",""))</f>
        <v/>
      </c>
      <c r="W19" s="17">
        <f>IF(OR($H19="",$I19="",W$4=""),"",IF(AND($H19&lt;=W$4+'集計を見る'!$B$31-1,$I19&gt;=W$4),"■",""))</f>
        <v/>
      </c>
      <c r="X19" s="17">
        <f>IF(OR($H19="",$I19="",X$4=""),"",IF(AND($H19&lt;=X$4+'集計を見る'!$B$31-1,$I19&gt;=X$4),"■",""))</f>
        <v/>
      </c>
      <c r="Y19" s="17">
        <f>IF(OR($H19="",$I19="",Y$4=""),"",IF(AND($H19&lt;=Y$4+'集計を見る'!$B$31-1,$I19&gt;=Y$4),"■",""))</f>
        <v/>
      </c>
      <c r="Z19" s="17">
        <f>IF(OR($H19="",$I19="",Z$4=""),"",IF(AND($H19&lt;=Z$4+'集計を見る'!$B$31-1,$I19&gt;=Z$4),"■",""))</f>
        <v/>
      </c>
      <c r="AA19" s="17">
        <f>IF(OR($H19="",$I19="",AA$4=""),"",IF(AND($H19&lt;=AA$4+'集計を見る'!$B$31-1,$I19&gt;=AA$4),"■",""))</f>
        <v/>
      </c>
    </row>
    <row r="20" ht="22" customHeight="1">
      <c r="A20" s="79" t="n"/>
      <c r="B20" s="80" t="n"/>
      <c r="C20" s="79" t="n"/>
      <c r="D20" s="78" t="n"/>
      <c r="E20" s="81" t="n"/>
      <c r="F20" s="80" t="n"/>
      <c r="G20" s="59">
        <f>IF(OR($B20="",$D20=""),"",MAX(1,ROUNDUP($D20/IF(OR($B$2="",$B$2&lt;=0),1,$B$2),0)))</f>
        <v/>
      </c>
      <c r="H20" s="19">
        <f>IF(OR($G20="",'集計を見る'!$B$10=""),"",IF($B$3="はい",'集計を見る'!$B$10+SUM($G$5:$G20)-$G20,IF(SUM($G$5:$G20)-$G20=0,'集計を見る'!$B$10,WORKDAY('集計を見る'!$B$10,SUM($G$5:$G20)-$G20))))</f>
        <v/>
      </c>
      <c r="I20" s="19">
        <f>IF(OR($G20="",'集計を見る'!$B$10=""),"",IF($B$3="はい",'集計を見る'!$B$10+SUM($G$5:$G20)-1,IF(SUM($G$5:$G20)-1=0,'集計を見る'!$B$10,WORKDAY('集計を見る'!$B$10,SUM($G$5:$G20)-1))))</f>
        <v/>
      </c>
      <c r="J20" s="59">
        <f>IF($I20="","",$I20-TODAY())</f>
        <v/>
      </c>
      <c r="K20" s="60">
        <f>IF($D20="","",ROUND($D20*(100-IF($E20="",0,$E20))/100,1))</f>
        <v/>
      </c>
      <c r="L20" s="61">
        <f>IF(OR($H20="",$I20=""),"",IF(TODAY()&gt;=$I20,100,IF(TODAY()&lt;$H20,0,ROUND((TODAY()-$H20+1)/($I20-$H20+1)*100,0))))</f>
        <v/>
      </c>
      <c r="M20" s="62">
        <f>IF(OR($L20="",$E20=""),"",$E20-$L20)</f>
        <v/>
      </c>
      <c r="N20" s="23">
        <f>IF($B20="","",IF($D20="","入力が足りません",IF($E20&gt;=100,"完了",IF($I20="","日程が出ません",IF($I20&lt;TODAY(),"遅れています",IF($H20&gt;TODAY(),"これから","いま進める"))))))</f>
        <v/>
      </c>
      <c r="O20" s="23">
        <f>IF($I20="","",TEXT($I20,"yyyy/mm"))</f>
        <v/>
      </c>
      <c r="P20" s="24">
        <f>IF(OR($H20="",$I20="",P$4=""),"",IF(AND($H20&lt;=P$4+'集計を見る'!$B$31-1,$I20&gt;=P$4),"■",""))</f>
        <v/>
      </c>
      <c r="Q20" s="24">
        <f>IF(OR($H20="",$I20="",Q$4=""),"",IF(AND($H20&lt;=Q$4+'集計を見る'!$B$31-1,$I20&gt;=Q$4),"■",""))</f>
        <v/>
      </c>
      <c r="R20" s="24">
        <f>IF(OR($H20="",$I20="",R$4=""),"",IF(AND($H20&lt;=R$4+'集計を見る'!$B$31-1,$I20&gt;=R$4),"■",""))</f>
        <v/>
      </c>
      <c r="S20" s="24">
        <f>IF(OR($H20="",$I20="",S$4=""),"",IF(AND($H20&lt;=S$4+'集計を見る'!$B$31-1,$I20&gt;=S$4),"■",""))</f>
        <v/>
      </c>
      <c r="T20" s="24">
        <f>IF(OR($H20="",$I20="",T$4=""),"",IF(AND($H20&lt;=T$4+'集計を見る'!$B$31-1,$I20&gt;=T$4),"■",""))</f>
        <v/>
      </c>
      <c r="U20" s="24">
        <f>IF(OR($H20="",$I20="",U$4=""),"",IF(AND($H20&lt;=U$4+'集計を見る'!$B$31-1,$I20&gt;=U$4),"■",""))</f>
        <v/>
      </c>
      <c r="V20" s="24">
        <f>IF(OR($H20="",$I20="",V$4=""),"",IF(AND($H20&lt;=V$4+'集計を見る'!$B$31-1,$I20&gt;=V$4),"■",""))</f>
        <v/>
      </c>
      <c r="W20" s="24">
        <f>IF(OR($H20="",$I20="",W$4=""),"",IF(AND($H20&lt;=W$4+'集計を見る'!$B$31-1,$I20&gt;=W$4),"■",""))</f>
        <v/>
      </c>
      <c r="X20" s="24">
        <f>IF(OR($H20="",$I20="",X$4=""),"",IF(AND($H20&lt;=X$4+'集計を見る'!$B$31-1,$I20&gt;=X$4),"■",""))</f>
        <v/>
      </c>
      <c r="Y20" s="24">
        <f>IF(OR($H20="",$I20="",Y$4=""),"",IF(AND($H20&lt;=Y$4+'集計を見る'!$B$31-1,$I20&gt;=Y$4),"■",""))</f>
        <v/>
      </c>
      <c r="Z20" s="24">
        <f>IF(OR($H20="",$I20="",Z$4=""),"",IF(AND($H20&lt;=Z$4+'集計を見る'!$B$31-1,$I20&gt;=Z$4),"■",""))</f>
        <v/>
      </c>
      <c r="AA20" s="24">
        <f>IF(OR($H20="",$I20="",AA$4=""),"",IF(AND($H20&lt;=AA$4+'集計を見る'!$B$31-1,$I20&gt;=AA$4),"■",""))</f>
        <v/>
      </c>
    </row>
    <row r="21" ht="22" customHeight="1">
      <c r="A21" s="79" t="n"/>
      <c r="B21" s="80" t="n"/>
      <c r="C21" s="79" t="n"/>
      <c r="D21" s="78" t="n"/>
      <c r="E21" s="81" t="n"/>
      <c r="F21" s="80" t="n"/>
      <c r="G21" s="55">
        <f>IF(OR($B21="",$D21=""),"",MAX(1,ROUNDUP($D21/IF(OR($B$2="",$B$2&lt;=0),1,$B$2),0)))</f>
        <v/>
      </c>
      <c r="H21" s="12">
        <f>IF(OR($G21="",'集計を見る'!$B$10=""),"",IF($B$3="はい",'集計を見る'!$B$10+SUM($G$5:$G21)-$G21,IF(SUM($G$5:$G21)-$G21=0,'集計を見る'!$B$10,WORKDAY('集計を見る'!$B$10,SUM($G$5:$G21)-$G21))))</f>
        <v/>
      </c>
      <c r="I21" s="12">
        <f>IF(OR($G21="",'集計を見る'!$B$10=""),"",IF($B$3="はい",'集計を見る'!$B$10+SUM($G$5:$G21)-1,IF(SUM($G$5:$G21)-1=0,'集計を見る'!$B$10,WORKDAY('集計を見る'!$B$10,SUM($G$5:$G21)-1))))</f>
        <v/>
      </c>
      <c r="J21" s="55">
        <f>IF($I21="","",$I21-TODAY())</f>
        <v/>
      </c>
      <c r="K21" s="56">
        <f>IF($D21="","",ROUND($D21*(100-IF($E21="",0,$E21))/100,1))</f>
        <v/>
      </c>
      <c r="L21" s="57">
        <f>IF(OR($H21="",$I21=""),"",IF(TODAY()&gt;=$I21,100,IF(TODAY()&lt;$H21,0,ROUND((TODAY()-$H21+1)/($I21-$H21+1)*100,0))))</f>
        <v/>
      </c>
      <c r="M21" s="58">
        <f>IF(OR($L21="",$E21=""),"",$E21-$L21)</f>
        <v/>
      </c>
      <c r="N21" s="16">
        <f>IF($B21="","",IF($D21="","入力が足りません",IF($E21&gt;=100,"完了",IF($I21="","日程が出ません",IF($I21&lt;TODAY(),"遅れています",IF($H21&gt;TODAY(),"これから","いま進める"))))))</f>
        <v/>
      </c>
      <c r="O21" s="16">
        <f>IF($I21="","",TEXT($I21,"yyyy/mm"))</f>
        <v/>
      </c>
      <c r="P21" s="17">
        <f>IF(OR($H21="",$I21="",P$4=""),"",IF(AND($H21&lt;=P$4+'集計を見る'!$B$31-1,$I21&gt;=P$4),"■",""))</f>
        <v/>
      </c>
      <c r="Q21" s="17">
        <f>IF(OR($H21="",$I21="",Q$4=""),"",IF(AND($H21&lt;=Q$4+'集計を見る'!$B$31-1,$I21&gt;=Q$4),"■",""))</f>
        <v/>
      </c>
      <c r="R21" s="17">
        <f>IF(OR($H21="",$I21="",R$4=""),"",IF(AND($H21&lt;=R$4+'集計を見る'!$B$31-1,$I21&gt;=R$4),"■",""))</f>
        <v/>
      </c>
      <c r="S21" s="17">
        <f>IF(OR($H21="",$I21="",S$4=""),"",IF(AND($H21&lt;=S$4+'集計を見る'!$B$31-1,$I21&gt;=S$4),"■",""))</f>
        <v/>
      </c>
      <c r="T21" s="17">
        <f>IF(OR($H21="",$I21="",T$4=""),"",IF(AND($H21&lt;=T$4+'集計を見る'!$B$31-1,$I21&gt;=T$4),"■",""))</f>
        <v/>
      </c>
      <c r="U21" s="17">
        <f>IF(OR($H21="",$I21="",U$4=""),"",IF(AND($H21&lt;=U$4+'集計を見る'!$B$31-1,$I21&gt;=U$4),"■",""))</f>
        <v/>
      </c>
      <c r="V21" s="17">
        <f>IF(OR($H21="",$I21="",V$4=""),"",IF(AND($H21&lt;=V$4+'集計を見る'!$B$31-1,$I21&gt;=V$4),"■",""))</f>
        <v/>
      </c>
      <c r="W21" s="17">
        <f>IF(OR($H21="",$I21="",W$4=""),"",IF(AND($H21&lt;=W$4+'集計を見る'!$B$31-1,$I21&gt;=W$4),"■",""))</f>
        <v/>
      </c>
      <c r="X21" s="17">
        <f>IF(OR($H21="",$I21="",X$4=""),"",IF(AND($H21&lt;=X$4+'集計を見る'!$B$31-1,$I21&gt;=X$4),"■",""))</f>
        <v/>
      </c>
      <c r="Y21" s="17">
        <f>IF(OR($H21="",$I21="",Y$4=""),"",IF(AND($H21&lt;=Y$4+'集計を見る'!$B$31-1,$I21&gt;=Y$4),"■",""))</f>
        <v/>
      </c>
      <c r="Z21" s="17">
        <f>IF(OR($H21="",$I21="",Z$4=""),"",IF(AND($H21&lt;=Z$4+'集計を見る'!$B$31-1,$I21&gt;=Z$4),"■",""))</f>
        <v/>
      </c>
      <c r="AA21" s="17">
        <f>IF(OR($H21="",$I21="",AA$4=""),"",IF(AND($H21&lt;=AA$4+'集計を見る'!$B$31-1,$I21&gt;=AA$4),"■",""))</f>
        <v/>
      </c>
    </row>
    <row r="22" ht="22" customHeight="1">
      <c r="A22" s="79" t="n"/>
      <c r="B22" s="80" t="n"/>
      <c r="C22" s="79" t="n"/>
      <c r="D22" s="78" t="n"/>
      <c r="E22" s="81" t="n"/>
      <c r="F22" s="80" t="n"/>
      <c r="G22" s="59">
        <f>IF(OR($B22="",$D22=""),"",MAX(1,ROUNDUP($D22/IF(OR($B$2="",$B$2&lt;=0),1,$B$2),0)))</f>
        <v/>
      </c>
      <c r="H22" s="19">
        <f>IF(OR($G22="",'集計を見る'!$B$10=""),"",IF($B$3="はい",'集計を見る'!$B$10+SUM($G$5:$G22)-$G22,IF(SUM($G$5:$G22)-$G22=0,'集計を見る'!$B$10,WORKDAY('集計を見る'!$B$10,SUM($G$5:$G22)-$G22))))</f>
        <v/>
      </c>
      <c r="I22" s="19">
        <f>IF(OR($G22="",'集計を見る'!$B$10=""),"",IF($B$3="はい",'集計を見る'!$B$10+SUM($G$5:$G22)-1,IF(SUM($G$5:$G22)-1=0,'集計を見る'!$B$10,WORKDAY('集計を見る'!$B$10,SUM($G$5:$G22)-1))))</f>
        <v/>
      </c>
      <c r="J22" s="59">
        <f>IF($I22="","",$I22-TODAY())</f>
        <v/>
      </c>
      <c r="K22" s="60">
        <f>IF($D22="","",ROUND($D22*(100-IF($E22="",0,$E22))/100,1))</f>
        <v/>
      </c>
      <c r="L22" s="61">
        <f>IF(OR($H22="",$I22=""),"",IF(TODAY()&gt;=$I22,100,IF(TODAY()&lt;$H22,0,ROUND((TODAY()-$H22+1)/($I22-$H22+1)*100,0))))</f>
        <v/>
      </c>
      <c r="M22" s="62">
        <f>IF(OR($L22="",$E22=""),"",$E22-$L22)</f>
        <v/>
      </c>
      <c r="N22" s="23">
        <f>IF($B22="","",IF($D22="","入力が足りません",IF($E22&gt;=100,"完了",IF($I22="","日程が出ません",IF($I22&lt;TODAY(),"遅れています",IF($H22&gt;TODAY(),"これから","いま進める"))))))</f>
        <v/>
      </c>
      <c r="O22" s="23">
        <f>IF($I22="","",TEXT($I22,"yyyy/mm"))</f>
        <v/>
      </c>
      <c r="P22" s="24">
        <f>IF(OR($H22="",$I22="",P$4=""),"",IF(AND($H22&lt;=P$4+'集計を見る'!$B$31-1,$I22&gt;=P$4),"■",""))</f>
        <v/>
      </c>
      <c r="Q22" s="24">
        <f>IF(OR($H22="",$I22="",Q$4=""),"",IF(AND($H22&lt;=Q$4+'集計を見る'!$B$31-1,$I22&gt;=Q$4),"■",""))</f>
        <v/>
      </c>
      <c r="R22" s="24">
        <f>IF(OR($H22="",$I22="",R$4=""),"",IF(AND($H22&lt;=R$4+'集計を見る'!$B$31-1,$I22&gt;=R$4),"■",""))</f>
        <v/>
      </c>
      <c r="S22" s="24">
        <f>IF(OR($H22="",$I22="",S$4=""),"",IF(AND($H22&lt;=S$4+'集計を見る'!$B$31-1,$I22&gt;=S$4),"■",""))</f>
        <v/>
      </c>
      <c r="T22" s="24">
        <f>IF(OR($H22="",$I22="",T$4=""),"",IF(AND($H22&lt;=T$4+'集計を見る'!$B$31-1,$I22&gt;=T$4),"■",""))</f>
        <v/>
      </c>
      <c r="U22" s="24">
        <f>IF(OR($H22="",$I22="",U$4=""),"",IF(AND($H22&lt;=U$4+'集計を見る'!$B$31-1,$I22&gt;=U$4),"■",""))</f>
        <v/>
      </c>
      <c r="V22" s="24">
        <f>IF(OR($H22="",$I22="",V$4=""),"",IF(AND($H22&lt;=V$4+'集計を見る'!$B$31-1,$I22&gt;=V$4),"■",""))</f>
        <v/>
      </c>
      <c r="W22" s="24">
        <f>IF(OR($H22="",$I22="",W$4=""),"",IF(AND($H22&lt;=W$4+'集計を見る'!$B$31-1,$I22&gt;=W$4),"■",""))</f>
        <v/>
      </c>
      <c r="X22" s="24">
        <f>IF(OR($H22="",$I22="",X$4=""),"",IF(AND($H22&lt;=X$4+'集計を見る'!$B$31-1,$I22&gt;=X$4),"■",""))</f>
        <v/>
      </c>
      <c r="Y22" s="24">
        <f>IF(OR($H22="",$I22="",Y$4=""),"",IF(AND($H22&lt;=Y$4+'集計を見る'!$B$31-1,$I22&gt;=Y$4),"■",""))</f>
        <v/>
      </c>
      <c r="Z22" s="24">
        <f>IF(OR($H22="",$I22="",Z$4=""),"",IF(AND($H22&lt;=Z$4+'集計を見る'!$B$31-1,$I22&gt;=Z$4),"■",""))</f>
        <v/>
      </c>
      <c r="AA22" s="24">
        <f>IF(OR($H22="",$I22="",AA$4=""),"",IF(AND($H22&lt;=AA$4+'集計を見る'!$B$31-1,$I22&gt;=AA$4),"■",""))</f>
        <v/>
      </c>
    </row>
    <row r="23" ht="22" customHeight="1">
      <c r="A23" s="79" t="n"/>
      <c r="B23" s="80" t="n"/>
      <c r="C23" s="79" t="n"/>
      <c r="D23" s="78" t="n"/>
      <c r="E23" s="81" t="n"/>
      <c r="F23" s="80" t="n"/>
      <c r="G23" s="55">
        <f>IF(OR($B23="",$D23=""),"",MAX(1,ROUNDUP($D23/IF(OR($B$2="",$B$2&lt;=0),1,$B$2),0)))</f>
        <v/>
      </c>
      <c r="H23" s="12">
        <f>IF(OR($G23="",'集計を見る'!$B$10=""),"",IF($B$3="はい",'集計を見る'!$B$10+SUM($G$5:$G23)-$G23,IF(SUM($G$5:$G23)-$G23=0,'集計を見る'!$B$10,WORKDAY('集計を見る'!$B$10,SUM($G$5:$G23)-$G23))))</f>
        <v/>
      </c>
      <c r="I23" s="12">
        <f>IF(OR($G23="",'集計を見る'!$B$10=""),"",IF($B$3="はい",'集計を見る'!$B$10+SUM($G$5:$G23)-1,IF(SUM($G$5:$G23)-1=0,'集計を見る'!$B$10,WORKDAY('集計を見る'!$B$10,SUM($G$5:$G23)-1))))</f>
        <v/>
      </c>
      <c r="J23" s="55">
        <f>IF($I23="","",$I23-TODAY())</f>
        <v/>
      </c>
      <c r="K23" s="56">
        <f>IF($D23="","",ROUND($D23*(100-IF($E23="",0,$E23))/100,1))</f>
        <v/>
      </c>
      <c r="L23" s="57">
        <f>IF(OR($H23="",$I23=""),"",IF(TODAY()&gt;=$I23,100,IF(TODAY()&lt;$H23,0,ROUND((TODAY()-$H23+1)/($I23-$H23+1)*100,0))))</f>
        <v/>
      </c>
      <c r="M23" s="58">
        <f>IF(OR($L23="",$E23=""),"",$E23-$L23)</f>
        <v/>
      </c>
      <c r="N23" s="16">
        <f>IF($B23="","",IF($D23="","入力が足りません",IF($E23&gt;=100,"完了",IF($I23="","日程が出ません",IF($I23&lt;TODAY(),"遅れています",IF($H23&gt;TODAY(),"これから","いま進める"))))))</f>
        <v/>
      </c>
      <c r="O23" s="16">
        <f>IF($I23="","",TEXT($I23,"yyyy/mm"))</f>
        <v/>
      </c>
      <c r="P23" s="17">
        <f>IF(OR($H23="",$I23="",P$4=""),"",IF(AND($H23&lt;=P$4+'集計を見る'!$B$31-1,$I23&gt;=P$4),"■",""))</f>
        <v/>
      </c>
      <c r="Q23" s="17">
        <f>IF(OR($H23="",$I23="",Q$4=""),"",IF(AND($H23&lt;=Q$4+'集計を見る'!$B$31-1,$I23&gt;=Q$4),"■",""))</f>
        <v/>
      </c>
      <c r="R23" s="17">
        <f>IF(OR($H23="",$I23="",R$4=""),"",IF(AND($H23&lt;=R$4+'集計を見る'!$B$31-1,$I23&gt;=R$4),"■",""))</f>
        <v/>
      </c>
      <c r="S23" s="17">
        <f>IF(OR($H23="",$I23="",S$4=""),"",IF(AND($H23&lt;=S$4+'集計を見る'!$B$31-1,$I23&gt;=S$4),"■",""))</f>
        <v/>
      </c>
      <c r="T23" s="17">
        <f>IF(OR($H23="",$I23="",T$4=""),"",IF(AND($H23&lt;=T$4+'集計を見る'!$B$31-1,$I23&gt;=T$4),"■",""))</f>
        <v/>
      </c>
      <c r="U23" s="17">
        <f>IF(OR($H23="",$I23="",U$4=""),"",IF(AND($H23&lt;=U$4+'集計を見る'!$B$31-1,$I23&gt;=U$4),"■",""))</f>
        <v/>
      </c>
      <c r="V23" s="17">
        <f>IF(OR($H23="",$I23="",V$4=""),"",IF(AND($H23&lt;=V$4+'集計を見る'!$B$31-1,$I23&gt;=V$4),"■",""))</f>
        <v/>
      </c>
      <c r="W23" s="17">
        <f>IF(OR($H23="",$I23="",W$4=""),"",IF(AND($H23&lt;=W$4+'集計を見る'!$B$31-1,$I23&gt;=W$4),"■",""))</f>
        <v/>
      </c>
      <c r="X23" s="17">
        <f>IF(OR($H23="",$I23="",X$4=""),"",IF(AND($H23&lt;=X$4+'集計を見る'!$B$31-1,$I23&gt;=X$4),"■",""))</f>
        <v/>
      </c>
      <c r="Y23" s="17">
        <f>IF(OR($H23="",$I23="",Y$4=""),"",IF(AND($H23&lt;=Y$4+'集計を見る'!$B$31-1,$I23&gt;=Y$4),"■",""))</f>
        <v/>
      </c>
      <c r="Z23" s="17">
        <f>IF(OR($H23="",$I23="",Z$4=""),"",IF(AND($H23&lt;=Z$4+'集計を見る'!$B$31-1,$I23&gt;=Z$4),"■",""))</f>
        <v/>
      </c>
      <c r="AA23" s="17">
        <f>IF(OR($H23="",$I23="",AA$4=""),"",IF(AND($H23&lt;=AA$4+'集計を見る'!$B$31-1,$I23&gt;=AA$4),"■",""))</f>
        <v/>
      </c>
    </row>
    <row r="24" ht="22" customHeight="1">
      <c r="A24" s="79" t="n"/>
      <c r="B24" s="80" t="n"/>
      <c r="C24" s="79" t="n"/>
      <c r="D24" s="78" t="n"/>
      <c r="E24" s="81" t="n"/>
      <c r="F24" s="80" t="n"/>
      <c r="G24" s="59">
        <f>IF(OR($B24="",$D24=""),"",MAX(1,ROUNDUP($D24/IF(OR($B$2="",$B$2&lt;=0),1,$B$2),0)))</f>
        <v/>
      </c>
      <c r="H24" s="19">
        <f>IF(OR($G24="",'集計を見る'!$B$10=""),"",IF($B$3="はい",'集計を見る'!$B$10+SUM($G$5:$G24)-$G24,IF(SUM($G$5:$G24)-$G24=0,'集計を見る'!$B$10,WORKDAY('集計を見る'!$B$10,SUM($G$5:$G24)-$G24))))</f>
        <v/>
      </c>
      <c r="I24" s="19">
        <f>IF(OR($G24="",'集計を見る'!$B$10=""),"",IF($B$3="はい",'集計を見る'!$B$10+SUM($G$5:$G24)-1,IF(SUM($G$5:$G24)-1=0,'集計を見る'!$B$10,WORKDAY('集計を見る'!$B$10,SUM($G$5:$G24)-1))))</f>
        <v/>
      </c>
      <c r="J24" s="59">
        <f>IF($I24="","",$I24-TODAY())</f>
        <v/>
      </c>
      <c r="K24" s="60">
        <f>IF($D24="","",ROUND($D24*(100-IF($E24="",0,$E24))/100,1))</f>
        <v/>
      </c>
      <c r="L24" s="61">
        <f>IF(OR($H24="",$I24=""),"",IF(TODAY()&gt;=$I24,100,IF(TODAY()&lt;$H24,0,ROUND((TODAY()-$H24+1)/($I24-$H24+1)*100,0))))</f>
        <v/>
      </c>
      <c r="M24" s="62">
        <f>IF(OR($L24="",$E24=""),"",$E24-$L24)</f>
        <v/>
      </c>
      <c r="N24" s="23">
        <f>IF($B24="","",IF($D24="","入力が足りません",IF($E24&gt;=100,"完了",IF($I24="","日程が出ません",IF($I24&lt;TODAY(),"遅れています",IF($H24&gt;TODAY(),"これから","いま進める"))))))</f>
        <v/>
      </c>
      <c r="O24" s="23">
        <f>IF($I24="","",TEXT($I24,"yyyy/mm"))</f>
        <v/>
      </c>
      <c r="P24" s="24">
        <f>IF(OR($H24="",$I24="",P$4=""),"",IF(AND($H24&lt;=P$4+'集計を見る'!$B$31-1,$I24&gt;=P$4),"■",""))</f>
        <v/>
      </c>
      <c r="Q24" s="24">
        <f>IF(OR($H24="",$I24="",Q$4=""),"",IF(AND($H24&lt;=Q$4+'集計を見る'!$B$31-1,$I24&gt;=Q$4),"■",""))</f>
        <v/>
      </c>
      <c r="R24" s="24">
        <f>IF(OR($H24="",$I24="",R$4=""),"",IF(AND($H24&lt;=R$4+'集計を見る'!$B$31-1,$I24&gt;=R$4),"■",""))</f>
        <v/>
      </c>
      <c r="S24" s="24">
        <f>IF(OR($H24="",$I24="",S$4=""),"",IF(AND($H24&lt;=S$4+'集計を見る'!$B$31-1,$I24&gt;=S$4),"■",""))</f>
        <v/>
      </c>
      <c r="T24" s="24">
        <f>IF(OR($H24="",$I24="",T$4=""),"",IF(AND($H24&lt;=T$4+'集計を見る'!$B$31-1,$I24&gt;=T$4),"■",""))</f>
        <v/>
      </c>
      <c r="U24" s="24">
        <f>IF(OR($H24="",$I24="",U$4=""),"",IF(AND($H24&lt;=U$4+'集計を見る'!$B$31-1,$I24&gt;=U$4),"■",""))</f>
        <v/>
      </c>
      <c r="V24" s="24">
        <f>IF(OR($H24="",$I24="",V$4=""),"",IF(AND($H24&lt;=V$4+'集計を見る'!$B$31-1,$I24&gt;=V$4),"■",""))</f>
        <v/>
      </c>
      <c r="W24" s="24">
        <f>IF(OR($H24="",$I24="",W$4=""),"",IF(AND($H24&lt;=W$4+'集計を見る'!$B$31-1,$I24&gt;=W$4),"■",""))</f>
        <v/>
      </c>
      <c r="X24" s="24">
        <f>IF(OR($H24="",$I24="",X$4=""),"",IF(AND($H24&lt;=X$4+'集計を見る'!$B$31-1,$I24&gt;=X$4),"■",""))</f>
        <v/>
      </c>
      <c r="Y24" s="24">
        <f>IF(OR($H24="",$I24="",Y$4=""),"",IF(AND($H24&lt;=Y$4+'集計を見る'!$B$31-1,$I24&gt;=Y$4),"■",""))</f>
        <v/>
      </c>
      <c r="Z24" s="24">
        <f>IF(OR($H24="",$I24="",Z$4=""),"",IF(AND($H24&lt;=Z$4+'集計を見る'!$B$31-1,$I24&gt;=Z$4),"■",""))</f>
        <v/>
      </c>
      <c r="AA24" s="24">
        <f>IF(OR($H24="",$I24="",AA$4=""),"",IF(AND($H24&lt;=AA$4+'集計を見る'!$B$31-1,$I24&gt;=AA$4),"■",""))</f>
        <v/>
      </c>
    </row>
    <row r="25" ht="22" customHeight="1">
      <c r="A25" s="79" t="n"/>
      <c r="B25" s="80" t="n"/>
      <c r="C25" s="79" t="n"/>
      <c r="D25" s="78" t="n"/>
      <c r="E25" s="81" t="n"/>
      <c r="F25" s="80" t="n"/>
      <c r="G25" s="55">
        <f>IF(OR($B25="",$D25=""),"",MAX(1,ROUNDUP($D25/IF(OR($B$2="",$B$2&lt;=0),1,$B$2),0)))</f>
        <v/>
      </c>
      <c r="H25" s="12">
        <f>IF(OR($G25="",'集計を見る'!$B$10=""),"",IF($B$3="はい",'集計を見る'!$B$10+SUM($G$5:$G25)-$G25,IF(SUM($G$5:$G25)-$G25=0,'集計を見る'!$B$10,WORKDAY('集計を見る'!$B$10,SUM($G$5:$G25)-$G25))))</f>
        <v/>
      </c>
      <c r="I25" s="12">
        <f>IF(OR($G25="",'集計を見る'!$B$10=""),"",IF($B$3="はい",'集計を見る'!$B$10+SUM($G$5:$G25)-1,IF(SUM($G$5:$G25)-1=0,'集計を見る'!$B$10,WORKDAY('集計を見る'!$B$10,SUM($G$5:$G25)-1))))</f>
        <v/>
      </c>
      <c r="J25" s="55">
        <f>IF($I25="","",$I25-TODAY())</f>
        <v/>
      </c>
      <c r="K25" s="56">
        <f>IF($D25="","",ROUND($D25*(100-IF($E25="",0,$E25))/100,1))</f>
        <v/>
      </c>
      <c r="L25" s="57">
        <f>IF(OR($H25="",$I25=""),"",IF(TODAY()&gt;=$I25,100,IF(TODAY()&lt;$H25,0,ROUND((TODAY()-$H25+1)/($I25-$H25+1)*100,0))))</f>
        <v/>
      </c>
      <c r="M25" s="58">
        <f>IF(OR($L25="",$E25=""),"",$E25-$L25)</f>
        <v/>
      </c>
      <c r="N25" s="16">
        <f>IF($B25="","",IF($D25="","入力が足りません",IF($E25&gt;=100,"完了",IF($I25="","日程が出ません",IF($I25&lt;TODAY(),"遅れています",IF($H25&gt;TODAY(),"これから","いま進める"))))))</f>
        <v/>
      </c>
      <c r="O25" s="16">
        <f>IF($I25="","",TEXT($I25,"yyyy/mm"))</f>
        <v/>
      </c>
      <c r="P25" s="17">
        <f>IF(OR($H25="",$I25="",P$4=""),"",IF(AND($H25&lt;=P$4+'集計を見る'!$B$31-1,$I25&gt;=P$4),"■",""))</f>
        <v/>
      </c>
      <c r="Q25" s="17">
        <f>IF(OR($H25="",$I25="",Q$4=""),"",IF(AND($H25&lt;=Q$4+'集計を見る'!$B$31-1,$I25&gt;=Q$4),"■",""))</f>
        <v/>
      </c>
      <c r="R25" s="17">
        <f>IF(OR($H25="",$I25="",R$4=""),"",IF(AND($H25&lt;=R$4+'集計を見る'!$B$31-1,$I25&gt;=R$4),"■",""))</f>
        <v/>
      </c>
      <c r="S25" s="17">
        <f>IF(OR($H25="",$I25="",S$4=""),"",IF(AND($H25&lt;=S$4+'集計を見る'!$B$31-1,$I25&gt;=S$4),"■",""))</f>
        <v/>
      </c>
      <c r="T25" s="17">
        <f>IF(OR($H25="",$I25="",T$4=""),"",IF(AND($H25&lt;=T$4+'集計を見る'!$B$31-1,$I25&gt;=T$4),"■",""))</f>
        <v/>
      </c>
      <c r="U25" s="17">
        <f>IF(OR($H25="",$I25="",U$4=""),"",IF(AND($H25&lt;=U$4+'集計を見る'!$B$31-1,$I25&gt;=U$4),"■",""))</f>
        <v/>
      </c>
      <c r="V25" s="17">
        <f>IF(OR($H25="",$I25="",V$4=""),"",IF(AND($H25&lt;=V$4+'集計を見る'!$B$31-1,$I25&gt;=V$4),"■",""))</f>
        <v/>
      </c>
      <c r="W25" s="17">
        <f>IF(OR($H25="",$I25="",W$4=""),"",IF(AND($H25&lt;=W$4+'集計を見る'!$B$31-1,$I25&gt;=W$4),"■",""))</f>
        <v/>
      </c>
      <c r="X25" s="17">
        <f>IF(OR($H25="",$I25="",X$4=""),"",IF(AND($H25&lt;=X$4+'集計を見る'!$B$31-1,$I25&gt;=X$4),"■",""))</f>
        <v/>
      </c>
      <c r="Y25" s="17">
        <f>IF(OR($H25="",$I25="",Y$4=""),"",IF(AND($H25&lt;=Y$4+'集計を見る'!$B$31-1,$I25&gt;=Y$4),"■",""))</f>
        <v/>
      </c>
      <c r="Z25" s="17">
        <f>IF(OR($H25="",$I25="",Z$4=""),"",IF(AND($H25&lt;=Z$4+'集計を見る'!$B$31-1,$I25&gt;=Z$4),"■",""))</f>
        <v/>
      </c>
      <c r="AA25" s="17">
        <f>IF(OR($H25="",$I25="",AA$4=""),"",IF(AND($H25&lt;=AA$4+'集計を見る'!$B$31-1,$I25&gt;=AA$4),"■",""))</f>
        <v/>
      </c>
    </row>
    <row r="26" ht="22" customHeight="1">
      <c r="A26" s="79" t="n"/>
      <c r="B26" s="80" t="n"/>
      <c r="C26" s="79" t="n"/>
      <c r="D26" s="78" t="n"/>
      <c r="E26" s="81" t="n"/>
      <c r="F26" s="80" t="n"/>
      <c r="G26" s="59">
        <f>IF(OR($B26="",$D26=""),"",MAX(1,ROUNDUP($D26/IF(OR($B$2="",$B$2&lt;=0),1,$B$2),0)))</f>
        <v/>
      </c>
      <c r="H26" s="19">
        <f>IF(OR($G26="",'集計を見る'!$B$10=""),"",IF($B$3="はい",'集計を見る'!$B$10+SUM($G$5:$G26)-$G26,IF(SUM($G$5:$G26)-$G26=0,'集計を見る'!$B$10,WORKDAY('集計を見る'!$B$10,SUM($G$5:$G26)-$G26))))</f>
        <v/>
      </c>
      <c r="I26" s="19">
        <f>IF(OR($G26="",'集計を見る'!$B$10=""),"",IF($B$3="はい",'集計を見る'!$B$10+SUM($G$5:$G26)-1,IF(SUM($G$5:$G26)-1=0,'集計を見る'!$B$10,WORKDAY('集計を見る'!$B$10,SUM($G$5:$G26)-1))))</f>
        <v/>
      </c>
      <c r="J26" s="59">
        <f>IF($I26="","",$I26-TODAY())</f>
        <v/>
      </c>
      <c r="K26" s="60">
        <f>IF($D26="","",ROUND($D26*(100-IF($E26="",0,$E26))/100,1))</f>
        <v/>
      </c>
      <c r="L26" s="61">
        <f>IF(OR($H26="",$I26=""),"",IF(TODAY()&gt;=$I26,100,IF(TODAY()&lt;$H26,0,ROUND((TODAY()-$H26+1)/($I26-$H26+1)*100,0))))</f>
        <v/>
      </c>
      <c r="M26" s="62">
        <f>IF(OR($L26="",$E26=""),"",$E26-$L26)</f>
        <v/>
      </c>
      <c r="N26" s="23">
        <f>IF($B26="","",IF($D26="","入力が足りません",IF($E26&gt;=100,"完了",IF($I26="","日程が出ません",IF($I26&lt;TODAY(),"遅れています",IF($H26&gt;TODAY(),"これから","いま進める"))))))</f>
        <v/>
      </c>
      <c r="O26" s="23">
        <f>IF($I26="","",TEXT($I26,"yyyy/mm"))</f>
        <v/>
      </c>
      <c r="P26" s="24">
        <f>IF(OR($H26="",$I26="",P$4=""),"",IF(AND($H26&lt;=P$4+'集計を見る'!$B$31-1,$I26&gt;=P$4),"■",""))</f>
        <v/>
      </c>
      <c r="Q26" s="24">
        <f>IF(OR($H26="",$I26="",Q$4=""),"",IF(AND($H26&lt;=Q$4+'集計を見る'!$B$31-1,$I26&gt;=Q$4),"■",""))</f>
        <v/>
      </c>
      <c r="R26" s="24">
        <f>IF(OR($H26="",$I26="",R$4=""),"",IF(AND($H26&lt;=R$4+'集計を見る'!$B$31-1,$I26&gt;=R$4),"■",""))</f>
        <v/>
      </c>
      <c r="S26" s="24">
        <f>IF(OR($H26="",$I26="",S$4=""),"",IF(AND($H26&lt;=S$4+'集計を見る'!$B$31-1,$I26&gt;=S$4),"■",""))</f>
        <v/>
      </c>
      <c r="T26" s="24">
        <f>IF(OR($H26="",$I26="",T$4=""),"",IF(AND($H26&lt;=T$4+'集計を見る'!$B$31-1,$I26&gt;=T$4),"■",""))</f>
        <v/>
      </c>
      <c r="U26" s="24">
        <f>IF(OR($H26="",$I26="",U$4=""),"",IF(AND($H26&lt;=U$4+'集計を見る'!$B$31-1,$I26&gt;=U$4),"■",""))</f>
        <v/>
      </c>
      <c r="V26" s="24">
        <f>IF(OR($H26="",$I26="",V$4=""),"",IF(AND($H26&lt;=V$4+'集計を見る'!$B$31-1,$I26&gt;=V$4),"■",""))</f>
        <v/>
      </c>
      <c r="W26" s="24">
        <f>IF(OR($H26="",$I26="",W$4=""),"",IF(AND($H26&lt;=W$4+'集計を見る'!$B$31-1,$I26&gt;=W$4),"■",""))</f>
        <v/>
      </c>
      <c r="X26" s="24">
        <f>IF(OR($H26="",$I26="",X$4=""),"",IF(AND($H26&lt;=X$4+'集計を見る'!$B$31-1,$I26&gt;=X$4),"■",""))</f>
        <v/>
      </c>
      <c r="Y26" s="24">
        <f>IF(OR($H26="",$I26="",Y$4=""),"",IF(AND($H26&lt;=Y$4+'集計を見る'!$B$31-1,$I26&gt;=Y$4),"■",""))</f>
        <v/>
      </c>
      <c r="Z26" s="24">
        <f>IF(OR($H26="",$I26="",Z$4=""),"",IF(AND($H26&lt;=Z$4+'集計を見る'!$B$31-1,$I26&gt;=Z$4),"■",""))</f>
        <v/>
      </c>
      <c r="AA26" s="24">
        <f>IF(OR($H26="",$I26="",AA$4=""),"",IF(AND($H26&lt;=AA$4+'集計を見る'!$B$31-1,$I26&gt;=AA$4),"■",""))</f>
        <v/>
      </c>
    </row>
    <row r="27" ht="22" customHeight="1">
      <c r="A27" s="79" t="n"/>
      <c r="B27" s="80" t="n"/>
      <c r="C27" s="79" t="n"/>
      <c r="D27" s="78" t="n"/>
      <c r="E27" s="81" t="n"/>
      <c r="F27" s="80" t="n"/>
      <c r="G27" s="55">
        <f>IF(OR($B27="",$D27=""),"",MAX(1,ROUNDUP($D27/IF(OR($B$2="",$B$2&lt;=0),1,$B$2),0)))</f>
        <v/>
      </c>
      <c r="H27" s="12">
        <f>IF(OR($G27="",'集計を見る'!$B$10=""),"",IF($B$3="はい",'集計を見る'!$B$10+SUM($G$5:$G27)-$G27,IF(SUM($G$5:$G27)-$G27=0,'集計を見る'!$B$10,WORKDAY('集計を見る'!$B$10,SUM($G$5:$G27)-$G27))))</f>
        <v/>
      </c>
      <c r="I27" s="12">
        <f>IF(OR($G27="",'集計を見る'!$B$10=""),"",IF($B$3="はい",'集計を見る'!$B$10+SUM($G$5:$G27)-1,IF(SUM($G$5:$G27)-1=0,'集計を見る'!$B$10,WORKDAY('集計を見る'!$B$10,SUM($G$5:$G27)-1))))</f>
        <v/>
      </c>
      <c r="J27" s="55">
        <f>IF($I27="","",$I27-TODAY())</f>
        <v/>
      </c>
      <c r="K27" s="56">
        <f>IF($D27="","",ROUND($D27*(100-IF($E27="",0,$E27))/100,1))</f>
        <v/>
      </c>
      <c r="L27" s="57">
        <f>IF(OR($H27="",$I27=""),"",IF(TODAY()&gt;=$I27,100,IF(TODAY()&lt;$H27,0,ROUND((TODAY()-$H27+1)/($I27-$H27+1)*100,0))))</f>
        <v/>
      </c>
      <c r="M27" s="58">
        <f>IF(OR($L27="",$E27=""),"",$E27-$L27)</f>
        <v/>
      </c>
      <c r="N27" s="16">
        <f>IF($B27="","",IF($D27="","入力が足りません",IF($E27&gt;=100,"完了",IF($I27="","日程が出ません",IF($I27&lt;TODAY(),"遅れています",IF($H27&gt;TODAY(),"これから","いま進める"))))))</f>
        <v/>
      </c>
      <c r="O27" s="16">
        <f>IF($I27="","",TEXT($I27,"yyyy/mm"))</f>
        <v/>
      </c>
      <c r="P27" s="17">
        <f>IF(OR($H27="",$I27="",P$4=""),"",IF(AND($H27&lt;=P$4+'集計を見る'!$B$31-1,$I27&gt;=P$4),"■",""))</f>
        <v/>
      </c>
      <c r="Q27" s="17">
        <f>IF(OR($H27="",$I27="",Q$4=""),"",IF(AND($H27&lt;=Q$4+'集計を見る'!$B$31-1,$I27&gt;=Q$4),"■",""))</f>
        <v/>
      </c>
      <c r="R27" s="17">
        <f>IF(OR($H27="",$I27="",R$4=""),"",IF(AND($H27&lt;=R$4+'集計を見る'!$B$31-1,$I27&gt;=R$4),"■",""))</f>
        <v/>
      </c>
      <c r="S27" s="17">
        <f>IF(OR($H27="",$I27="",S$4=""),"",IF(AND($H27&lt;=S$4+'集計を見る'!$B$31-1,$I27&gt;=S$4),"■",""))</f>
        <v/>
      </c>
      <c r="T27" s="17">
        <f>IF(OR($H27="",$I27="",T$4=""),"",IF(AND($H27&lt;=T$4+'集計を見る'!$B$31-1,$I27&gt;=T$4),"■",""))</f>
        <v/>
      </c>
      <c r="U27" s="17">
        <f>IF(OR($H27="",$I27="",U$4=""),"",IF(AND($H27&lt;=U$4+'集計を見る'!$B$31-1,$I27&gt;=U$4),"■",""))</f>
        <v/>
      </c>
      <c r="V27" s="17">
        <f>IF(OR($H27="",$I27="",V$4=""),"",IF(AND($H27&lt;=V$4+'集計を見る'!$B$31-1,$I27&gt;=V$4),"■",""))</f>
        <v/>
      </c>
      <c r="W27" s="17">
        <f>IF(OR($H27="",$I27="",W$4=""),"",IF(AND($H27&lt;=W$4+'集計を見る'!$B$31-1,$I27&gt;=W$4),"■",""))</f>
        <v/>
      </c>
      <c r="X27" s="17">
        <f>IF(OR($H27="",$I27="",X$4=""),"",IF(AND($H27&lt;=X$4+'集計を見る'!$B$31-1,$I27&gt;=X$4),"■",""))</f>
        <v/>
      </c>
      <c r="Y27" s="17">
        <f>IF(OR($H27="",$I27="",Y$4=""),"",IF(AND($H27&lt;=Y$4+'集計を見る'!$B$31-1,$I27&gt;=Y$4),"■",""))</f>
        <v/>
      </c>
      <c r="Z27" s="17">
        <f>IF(OR($H27="",$I27="",Z$4=""),"",IF(AND($H27&lt;=Z$4+'集計を見る'!$B$31-1,$I27&gt;=Z$4),"■",""))</f>
        <v/>
      </c>
      <c r="AA27" s="17">
        <f>IF(OR($H27="",$I27="",AA$4=""),"",IF(AND($H27&lt;=AA$4+'集計を見る'!$B$31-1,$I27&gt;=AA$4),"■",""))</f>
        <v/>
      </c>
    </row>
    <row r="28" ht="22" customHeight="1">
      <c r="A28" s="79" t="n"/>
      <c r="B28" s="80" t="n"/>
      <c r="C28" s="79" t="n"/>
      <c r="D28" s="78" t="n"/>
      <c r="E28" s="81" t="n"/>
      <c r="F28" s="80" t="n"/>
      <c r="G28" s="59">
        <f>IF(OR($B28="",$D28=""),"",MAX(1,ROUNDUP($D28/IF(OR($B$2="",$B$2&lt;=0),1,$B$2),0)))</f>
        <v/>
      </c>
      <c r="H28" s="19">
        <f>IF(OR($G28="",'集計を見る'!$B$10=""),"",IF($B$3="はい",'集計を見る'!$B$10+SUM($G$5:$G28)-$G28,IF(SUM($G$5:$G28)-$G28=0,'集計を見る'!$B$10,WORKDAY('集計を見る'!$B$10,SUM($G$5:$G28)-$G28))))</f>
        <v/>
      </c>
      <c r="I28" s="19">
        <f>IF(OR($G28="",'集計を見る'!$B$10=""),"",IF($B$3="はい",'集計を見る'!$B$10+SUM($G$5:$G28)-1,IF(SUM($G$5:$G28)-1=0,'集計を見る'!$B$10,WORKDAY('集計を見る'!$B$10,SUM($G$5:$G28)-1))))</f>
        <v/>
      </c>
      <c r="J28" s="59">
        <f>IF($I28="","",$I28-TODAY())</f>
        <v/>
      </c>
      <c r="K28" s="60">
        <f>IF($D28="","",ROUND($D28*(100-IF($E28="",0,$E28))/100,1))</f>
        <v/>
      </c>
      <c r="L28" s="61">
        <f>IF(OR($H28="",$I28=""),"",IF(TODAY()&gt;=$I28,100,IF(TODAY()&lt;$H28,0,ROUND((TODAY()-$H28+1)/($I28-$H28+1)*100,0))))</f>
        <v/>
      </c>
      <c r="M28" s="62">
        <f>IF(OR($L28="",$E28=""),"",$E28-$L28)</f>
        <v/>
      </c>
      <c r="N28" s="23">
        <f>IF($B28="","",IF($D28="","入力が足りません",IF($E28&gt;=100,"完了",IF($I28="","日程が出ません",IF($I28&lt;TODAY(),"遅れています",IF($H28&gt;TODAY(),"これから","いま進める"))))))</f>
        <v/>
      </c>
      <c r="O28" s="23">
        <f>IF($I28="","",TEXT($I28,"yyyy/mm"))</f>
        <v/>
      </c>
      <c r="P28" s="24">
        <f>IF(OR($H28="",$I28="",P$4=""),"",IF(AND($H28&lt;=P$4+'集計を見る'!$B$31-1,$I28&gt;=P$4),"■",""))</f>
        <v/>
      </c>
      <c r="Q28" s="24">
        <f>IF(OR($H28="",$I28="",Q$4=""),"",IF(AND($H28&lt;=Q$4+'集計を見る'!$B$31-1,$I28&gt;=Q$4),"■",""))</f>
        <v/>
      </c>
      <c r="R28" s="24">
        <f>IF(OR($H28="",$I28="",R$4=""),"",IF(AND($H28&lt;=R$4+'集計を見る'!$B$31-1,$I28&gt;=R$4),"■",""))</f>
        <v/>
      </c>
      <c r="S28" s="24">
        <f>IF(OR($H28="",$I28="",S$4=""),"",IF(AND($H28&lt;=S$4+'集計を見る'!$B$31-1,$I28&gt;=S$4),"■",""))</f>
        <v/>
      </c>
      <c r="T28" s="24">
        <f>IF(OR($H28="",$I28="",T$4=""),"",IF(AND($H28&lt;=T$4+'集計を見る'!$B$31-1,$I28&gt;=T$4),"■",""))</f>
        <v/>
      </c>
      <c r="U28" s="24">
        <f>IF(OR($H28="",$I28="",U$4=""),"",IF(AND($H28&lt;=U$4+'集計を見る'!$B$31-1,$I28&gt;=U$4),"■",""))</f>
        <v/>
      </c>
      <c r="V28" s="24">
        <f>IF(OR($H28="",$I28="",V$4=""),"",IF(AND($H28&lt;=V$4+'集計を見る'!$B$31-1,$I28&gt;=V$4),"■",""))</f>
        <v/>
      </c>
      <c r="W28" s="24">
        <f>IF(OR($H28="",$I28="",W$4=""),"",IF(AND($H28&lt;=W$4+'集計を見る'!$B$31-1,$I28&gt;=W$4),"■",""))</f>
        <v/>
      </c>
      <c r="X28" s="24">
        <f>IF(OR($H28="",$I28="",X$4=""),"",IF(AND($H28&lt;=X$4+'集計を見る'!$B$31-1,$I28&gt;=X$4),"■",""))</f>
        <v/>
      </c>
      <c r="Y28" s="24">
        <f>IF(OR($H28="",$I28="",Y$4=""),"",IF(AND($H28&lt;=Y$4+'集計を見る'!$B$31-1,$I28&gt;=Y$4),"■",""))</f>
        <v/>
      </c>
      <c r="Z28" s="24">
        <f>IF(OR($H28="",$I28="",Z$4=""),"",IF(AND($H28&lt;=Z$4+'集計を見る'!$B$31-1,$I28&gt;=Z$4),"■",""))</f>
        <v/>
      </c>
      <c r="AA28" s="24">
        <f>IF(OR($H28="",$I28="",AA$4=""),"",IF(AND($H28&lt;=AA$4+'集計を見る'!$B$31-1,$I28&gt;=AA$4),"■",""))</f>
        <v/>
      </c>
    </row>
    <row r="29" ht="22" customHeight="1">
      <c r="A29" s="79" t="n"/>
      <c r="B29" s="80" t="n"/>
      <c r="C29" s="79" t="n"/>
      <c r="D29" s="78" t="n"/>
      <c r="E29" s="81" t="n"/>
      <c r="F29" s="80" t="n"/>
      <c r="G29" s="55">
        <f>IF(OR($B29="",$D29=""),"",MAX(1,ROUNDUP($D29/IF(OR($B$2="",$B$2&lt;=0),1,$B$2),0)))</f>
        <v/>
      </c>
      <c r="H29" s="12">
        <f>IF(OR($G29="",'集計を見る'!$B$10=""),"",IF($B$3="はい",'集計を見る'!$B$10+SUM($G$5:$G29)-$G29,IF(SUM($G$5:$G29)-$G29=0,'集計を見る'!$B$10,WORKDAY('集計を見る'!$B$10,SUM($G$5:$G29)-$G29))))</f>
        <v/>
      </c>
      <c r="I29" s="12">
        <f>IF(OR($G29="",'集計を見る'!$B$10=""),"",IF($B$3="はい",'集計を見る'!$B$10+SUM($G$5:$G29)-1,IF(SUM($G$5:$G29)-1=0,'集計を見る'!$B$10,WORKDAY('集計を見る'!$B$10,SUM($G$5:$G29)-1))))</f>
        <v/>
      </c>
      <c r="J29" s="55">
        <f>IF($I29="","",$I29-TODAY())</f>
        <v/>
      </c>
      <c r="K29" s="56">
        <f>IF($D29="","",ROUND($D29*(100-IF($E29="",0,$E29))/100,1))</f>
        <v/>
      </c>
      <c r="L29" s="57">
        <f>IF(OR($H29="",$I29=""),"",IF(TODAY()&gt;=$I29,100,IF(TODAY()&lt;$H29,0,ROUND((TODAY()-$H29+1)/($I29-$H29+1)*100,0))))</f>
        <v/>
      </c>
      <c r="M29" s="58">
        <f>IF(OR($L29="",$E29=""),"",$E29-$L29)</f>
        <v/>
      </c>
      <c r="N29" s="16">
        <f>IF($B29="","",IF($D29="","入力が足りません",IF($E29&gt;=100,"完了",IF($I29="","日程が出ません",IF($I29&lt;TODAY(),"遅れています",IF($H29&gt;TODAY(),"これから","いま進める"))))))</f>
        <v/>
      </c>
      <c r="O29" s="16">
        <f>IF($I29="","",TEXT($I29,"yyyy/mm"))</f>
        <v/>
      </c>
      <c r="P29" s="17">
        <f>IF(OR($H29="",$I29="",P$4=""),"",IF(AND($H29&lt;=P$4+'集計を見る'!$B$31-1,$I29&gt;=P$4),"■",""))</f>
        <v/>
      </c>
      <c r="Q29" s="17">
        <f>IF(OR($H29="",$I29="",Q$4=""),"",IF(AND($H29&lt;=Q$4+'集計を見る'!$B$31-1,$I29&gt;=Q$4),"■",""))</f>
        <v/>
      </c>
      <c r="R29" s="17">
        <f>IF(OR($H29="",$I29="",R$4=""),"",IF(AND($H29&lt;=R$4+'集計を見る'!$B$31-1,$I29&gt;=R$4),"■",""))</f>
        <v/>
      </c>
      <c r="S29" s="17">
        <f>IF(OR($H29="",$I29="",S$4=""),"",IF(AND($H29&lt;=S$4+'集計を見る'!$B$31-1,$I29&gt;=S$4),"■",""))</f>
        <v/>
      </c>
      <c r="T29" s="17">
        <f>IF(OR($H29="",$I29="",T$4=""),"",IF(AND($H29&lt;=T$4+'集計を見る'!$B$31-1,$I29&gt;=T$4),"■",""))</f>
        <v/>
      </c>
      <c r="U29" s="17">
        <f>IF(OR($H29="",$I29="",U$4=""),"",IF(AND($H29&lt;=U$4+'集計を見る'!$B$31-1,$I29&gt;=U$4),"■",""))</f>
        <v/>
      </c>
      <c r="V29" s="17">
        <f>IF(OR($H29="",$I29="",V$4=""),"",IF(AND($H29&lt;=V$4+'集計を見る'!$B$31-1,$I29&gt;=V$4),"■",""))</f>
        <v/>
      </c>
      <c r="W29" s="17">
        <f>IF(OR($H29="",$I29="",W$4=""),"",IF(AND($H29&lt;=W$4+'集計を見る'!$B$31-1,$I29&gt;=W$4),"■",""))</f>
        <v/>
      </c>
      <c r="X29" s="17">
        <f>IF(OR($H29="",$I29="",X$4=""),"",IF(AND($H29&lt;=X$4+'集計を見る'!$B$31-1,$I29&gt;=X$4),"■",""))</f>
        <v/>
      </c>
      <c r="Y29" s="17">
        <f>IF(OR($H29="",$I29="",Y$4=""),"",IF(AND($H29&lt;=Y$4+'集計を見る'!$B$31-1,$I29&gt;=Y$4),"■",""))</f>
        <v/>
      </c>
      <c r="Z29" s="17">
        <f>IF(OR($H29="",$I29="",Z$4=""),"",IF(AND($H29&lt;=Z$4+'集計を見る'!$B$31-1,$I29&gt;=Z$4),"■",""))</f>
        <v/>
      </c>
      <c r="AA29" s="17">
        <f>IF(OR($H29="",$I29="",AA$4=""),"",IF(AND($H29&lt;=AA$4+'集計を見る'!$B$31-1,$I29&gt;=AA$4),"■",""))</f>
        <v/>
      </c>
    </row>
    <row r="30" ht="22" customHeight="1">
      <c r="A30" s="79" t="n"/>
      <c r="B30" s="80" t="n"/>
      <c r="C30" s="79" t="n"/>
      <c r="D30" s="78" t="n"/>
      <c r="E30" s="81" t="n"/>
      <c r="F30" s="80" t="n"/>
      <c r="G30" s="59">
        <f>IF(OR($B30="",$D30=""),"",MAX(1,ROUNDUP($D30/IF(OR($B$2="",$B$2&lt;=0),1,$B$2),0)))</f>
        <v/>
      </c>
      <c r="H30" s="19">
        <f>IF(OR($G30="",'集計を見る'!$B$10=""),"",IF($B$3="はい",'集計を見る'!$B$10+SUM($G$5:$G30)-$G30,IF(SUM($G$5:$G30)-$G30=0,'集計を見る'!$B$10,WORKDAY('集計を見る'!$B$10,SUM($G$5:$G30)-$G30))))</f>
        <v/>
      </c>
      <c r="I30" s="19">
        <f>IF(OR($G30="",'集計を見る'!$B$10=""),"",IF($B$3="はい",'集計を見る'!$B$10+SUM($G$5:$G30)-1,IF(SUM($G$5:$G30)-1=0,'集計を見る'!$B$10,WORKDAY('集計を見る'!$B$10,SUM($G$5:$G30)-1))))</f>
        <v/>
      </c>
      <c r="J30" s="59">
        <f>IF($I30="","",$I30-TODAY())</f>
        <v/>
      </c>
      <c r="K30" s="60">
        <f>IF($D30="","",ROUND($D30*(100-IF($E30="",0,$E30))/100,1))</f>
        <v/>
      </c>
      <c r="L30" s="61">
        <f>IF(OR($H30="",$I30=""),"",IF(TODAY()&gt;=$I30,100,IF(TODAY()&lt;$H30,0,ROUND((TODAY()-$H30+1)/($I30-$H30+1)*100,0))))</f>
        <v/>
      </c>
      <c r="M30" s="62">
        <f>IF(OR($L30="",$E30=""),"",$E30-$L30)</f>
        <v/>
      </c>
      <c r="N30" s="23">
        <f>IF($B30="","",IF($D30="","入力が足りません",IF($E30&gt;=100,"完了",IF($I30="","日程が出ません",IF($I30&lt;TODAY(),"遅れています",IF($H30&gt;TODAY(),"これから","いま進める"))))))</f>
        <v/>
      </c>
      <c r="O30" s="23">
        <f>IF($I30="","",TEXT($I30,"yyyy/mm"))</f>
        <v/>
      </c>
      <c r="P30" s="24">
        <f>IF(OR($H30="",$I30="",P$4=""),"",IF(AND($H30&lt;=P$4+'集計を見る'!$B$31-1,$I30&gt;=P$4),"■",""))</f>
        <v/>
      </c>
      <c r="Q30" s="24">
        <f>IF(OR($H30="",$I30="",Q$4=""),"",IF(AND($H30&lt;=Q$4+'集計を見る'!$B$31-1,$I30&gt;=Q$4),"■",""))</f>
        <v/>
      </c>
      <c r="R30" s="24">
        <f>IF(OR($H30="",$I30="",R$4=""),"",IF(AND($H30&lt;=R$4+'集計を見る'!$B$31-1,$I30&gt;=R$4),"■",""))</f>
        <v/>
      </c>
      <c r="S30" s="24">
        <f>IF(OR($H30="",$I30="",S$4=""),"",IF(AND($H30&lt;=S$4+'集計を見る'!$B$31-1,$I30&gt;=S$4),"■",""))</f>
        <v/>
      </c>
      <c r="T30" s="24">
        <f>IF(OR($H30="",$I30="",T$4=""),"",IF(AND($H30&lt;=T$4+'集計を見る'!$B$31-1,$I30&gt;=T$4),"■",""))</f>
        <v/>
      </c>
      <c r="U30" s="24">
        <f>IF(OR($H30="",$I30="",U$4=""),"",IF(AND($H30&lt;=U$4+'集計を見る'!$B$31-1,$I30&gt;=U$4),"■",""))</f>
        <v/>
      </c>
      <c r="V30" s="24">
        <f>IF(OR($H30="",$I30="",V$4=""),"",IF(AND($H30&lt;=V$4+'集計を見る'!$B$31-1,$I30&gt;=V$4),"■",""))</f>
        <v/>
      </c>
      <c r="W30" s="24">
        <f>IF(OR($H30="",$I30="",W$4=""),"",IF(AND($H30&lt;=W$4+'集計を見る'!$B$31-1,$I30&gt;=W$4),"■",""))</f>
        <v/>
      </c>
      <c r="X30" s="24">
        <f>IF(OR($H30="",$I30="",X$4=""),"",IF(AND($H30&lt;=X$4+'集計を見る'!$B$31-1,$I30&gt;=X$4),"■",""))</f>
        <v/>
      </c>
      <c r="Y30" s="24">
        <f>IF(OR($H30="",$I30="",Y$4=""),"",IF(AND($H30&lt;=Y$4+'集計を見る'!$B$31-1,$I30&gt;=Y$4),"■",""))</f>
        <v/>
      </c>
      <c r="Z30" s="24">
        <f>IF(OR($H30="",$I30="",Z$4=""),"",IF(AND($H30&lt;=Z$4+'集計を見る'!$B$31-1,$I30&gt;=Z$4),"■",""))</f>
        <v/>
      </c>
      <c r="AA30" s="24">
        <f>IF(OR($H30="",$I30="",AA$4=""),"",IF(AND($H30&lt;=AA$4+'集計を見る'!$B$31-1,$I30&gt;=AA$4),"■",""))</f>
        <v/>
      </c>
    </row>
    <row r="31" ht="22" customHeight="1">
      <c r="A31" s="79" t="n"/>
      <c r="B31" s="80" t="n"/>
      <c r="C31" s="79" t="n"/>
      <c r="D31" s="78" t="n"/>
      <c r="E31" s="81" t="n"/>
      <c r="F31" s="80" t="n"/>
      <c r="G31" s="55">
        <f>IF(OR($B31="",$D31=""),"",MAX(1,ROUNDUP($D31/IF(OR($B$2="",$B$2&lt;=0),1,$B$2),0)))</f>
        <v/>
      </c>
      <c r="H31" s="12">
        <f>IF(OR($G31="",'集計を見る'!$B$10=""),"",IF($B$3="はい",'集計を見る'!$B$10+SUM($G$5:$G31)-$G31,IF(SUM($G$5:$G31)-$G31=0,'集計を見る'!$B$10,WORKDAY('集計を見る'!$B$10,SUM($G$5:$G31)-$G31))))</f>
        <v/>
      </c>
      <c r="I31" s="12">
        <f>IF(OR($G31="",'集計を見る'!$B$10=""),"",IF($B$3="はい",'集計を見る'!$B$10+SUM($G$5:$G31)-1,IF(SUM($G$5:$G31)-1=0,'集計を見る'!$B$10,WORKDAY('集計を見る'!$B$10,SUM($G$5:$G31)-1))))</f>
        <v/>
      </c>
      <c r="J31" s="55">
        <f>IF($I31="","",$I31-TODAY())</f>
        <v/>
      </c>
      <c r="K31" s="56">
        <f>IF($D31="","",ROUND($D31*(100-IF($E31="",0,$E31))/100,1))</f>
        <v/>
      </c>
      <c r="L31" s="57">
        <f>IF(OR($H31="",$I31=""),"",IF(TODAY()&gt;=$I31,100,IF(TODAY()&lt;$H31,0,ROUND((TODAY()-$H31+1)/($I31-$H31+1)*100,0))))</f>
        <v/>
      </c>
      <c r="M31" s="58">
        <f>IF(OR($L31="",$E31=""),"",$E31-$L31)</f>
        <v/>
      </c>
      <c r="N31" s="16">
        <f>IF($B31="","",IF($D31="","入力が足りません",IF($E31&gt;=100,"完了",IF($I31="","日程が出ません",IF($I31&lt;TODAY(),"遅れています",IF($H31&gt;TODAY(),"これから","いま進める"))))))</f>
        <v/>
      </c>
      <c r="O31" s="16">
        <f>IF($I31="","",TEXT($I31,"yyyy/mm"))</f>
        <v/>
      </c>
      <c r="P31" s="17">
        <f>IF(OR($H31="",$I31="",P$4=""),"",IF(AND($H31&lt;=P$4+'集計を見る'!$B$31-1,$I31&gt;=P$4),"■",""))</f>
        <v/>
      </c>
      <c r="Q31" s="17">
        <f>IF(OR($H31="",$I31="",Q$4=""),"",IF(AND($H31&lt;=Q$4+'集計を見る'!$B$31-1,$I31&gt;=Q$4),"■",""))</f>
        <v/>
      </c>
      <c r="R31" s="17">
        <f>IF(OR($H31="",$I31="",R$4=""),"",IF(AND($H31&lt;=R$4+'集計を見る'!$B$31-1,$I31&gt;=R$4),"■",""))</f>
        <v/>
      </c>
      <c r="S31" s="17">
        <f>IF(OR($H31="",$I31="",S$4=""),"",IF(AND($H31&lt;=S$4+'集計を見る'!$B$31-1,$I31&gt;=S$4),"■",""))</f>
        <v/>
      </c>
      <c r="T31" s="17">
        <f>IF(OR($H31="",$I31="",T$4=""),"",IF(AND($H31&lt;=T$4+'集計を見る'!$B$31-1,$I31&gt;=T$4),"■",""))</f>
        <v/>
      </c>
      <c r="U31" s="17">
        <f>IF(OR($H31="",$I31="",U$4=""),"",IF(AND($H31&lt;=U$4+'集計を見る'!$B$31-1,$I31&gt;=U$4),"■",""))</f>
        <v/>
      </c>
      <c r="V31" s="17">
        <f>IF(OR($H31="",$I31="",V$4=""),"",IF(AND($H31&lt;=V$4+'集計を見る'!$B$31-1,$I31&gt;=V$4),"■",""))</f>
        <v/>
      </c>
      <c r="W31" s="17">
        <f>IF(OR($H31="",$I31="",W$4=""),"",IF(AND($H31&lt;=W$4+'集計を見る'!$B$31-1,$I31&gt;=W$4),"■",""))</f>
        <v/>
      </c>
      <c r="X31" s="17">
        <f>IF(OR($H31="",$I31="",X$4=""),"",IF(AND($H31&lt;=X$4+'集計を見る'!$B$31-1,$I31&gt;=X$4),"■",""))</f>
        <v/>
      </c>
      <c r="Y31" s="17">
        <f>IF(OR($H31="",$I31="",Y$4=""),"",IF(AND($H31&lt;=Y$4+'集計を見る'!$B$31-1,$I31&gt;=Y$4),"■",""))</f>
        <v/>
      </c>
      <c r="Z31" s="17">
        <f>IF(OR($H31="",$I31="",Z$4=""),"",IF(AND($H31&lt;=Z$4+'集計を見る'!$B$31-1,$I31&gt;=Z$4),"■",""))</f>
        <v/>
      </c>
      <c r="AA31" s="17">
        <f>IF(OR($H31="",$I31="",AA$4=""),"",IF(AND($H31&lt;=AA$4+'集計を見る'!$B$31-1,$I31&gt;=AA$4),"■",""))</f>
        <v/>
      </c>
    </row>
    <row r="32" ht="22" customHeight="1">
      <c r="A32" s="79" t="n"/>
      <c r="B32" s="80" t="n"/>
      <c r="C32" s="79" t="n"/>
      <c r="D32" s="78" t="n"/>
      <c r="E32" s="81" t="n"/>
      <c r="F32" s="80" t="n"/>
      <c r="G32" s="59">
        <f>IF(OR($B32="",$D32=""),"",MAX(1,ROUNDUP($D32/IF(OR($B$2="",$B$2&lt;=0),1,$B$2),0)))</f>
        <v/>
      </c>
      <c r="H32" s="19">
        <f>IF(OR($G32="",'集計を見る'!$B$10=""),"",IF($B$3="はい",'集計を見る'!$B$10+SUM($G$5:$G32)-$G32,IF(SUM($G$5:$G32)-$G32=0,'集計を見る'!$B$10,WORKDAY('集計を見る'!$B$10,SUM($G$5:$G32)-$G32))))</f>
        <v/>
      </c>
      <c r="I32" s="19">
        <f>IF(OR($G32="",'集計を見る'!$B$10=""),"",IF($B$3="はい",'集計を見る'!$B$10+SUM($G$5:$G32)-1,IF(SUM($G$5:$G32)-1=0,'集計を見る'!$B$10,WORKDAY('集計を見る'!$B$10,SUM($G$5:$G32)-1))))</f>
        <v/>
      </c>
      <c r="J32" s="59">
        <f>IF($I32="","",$I32-TODAY())</f>
        <v/>
      </c>
      <c r="K32" s="60">
        <f>IF($D32="","",ROUND($D32*(100-IF($E32="",0,$E32))/100,1))</f>
        <v/>
      </c>
      <c r="L32" s="61">
        <f>IF(OR($H32="",$I32=""),"",IF(TODAY()&gt;=$I32,100,IF(TODAY()&lt;$H32,0,ROUND((TODAY()-$H32+1)/($I32-$H32+1)*100,0))))</f>
        <v/>
      </c>
      <c r="M32" s="62">
        <f>IF(OR($L32="",$E32=""),"",$E32-$L32)</f>
        <v/>
      </c>
      <c r="N32" s="23">
        <f>IF($B32="","",IF($D32="","入力が足りません",IF($E32&gt;=100,"完了",IF($I32="","日程が出ません",IF($I32&lt;TODAY(),"遅れています",IF($H32&gt;TODAY(),"これから","いま進める"))))))</f>
        <v/>
      </c>
      <c r="O32" s="23">
        <f>IF($I32="","",TEXT($I32,"yyyy/mm"))</f>
        <v/>
      </c>
      <c r="P32" s="24">
        <f>IF(OR($H32="",$I32="",P$4=""),"",IF(AND($H32&lt;=P$4+'集計を見る'!$B$31-1,$I32&gt;=P$4),"■",""))</f>
        <v/>
      </c>
      <c r="Q32" s="24">
        <f>IF(OR($H32="",$I32="",Q$4=""),"",IF(AND($H32&lt;=Q$4+'集計を見る'!$B$31-1,$I32&gt;=Q$4),"■",""))</f>
        <v/>
      </c>
      <c r="R32" s="24">
        <f>IF(OR($H32="",$I32="",R$4=""),"",IF(AND($H32&lt;=R$4+'集計を見る'!$B$31-1,$I32&gt;=R$4),"■",""))</f>
        <v/>
      </c>
      <c r="S32" s="24">
        <f>IF(OR($H32="",$I32="",S$4=""),"",IF(AND($H32&lt;=S$4+'集計を見る'!$B$31-1,$I32&gt;=S$4),"■",""))</f>
        <v/>
      </c>
      <c r="T32" s="24">
        <f>IF(OR($H32="",$I32="",T$4=""),"",IF(AND($H32&lt;=T$4+'集計を見る'!$B$31-1,$I32&gt;=T$4),"■",""))</f>
        <v/>
      </c>
      <c r="U32" s="24">
        <f>IF(OR($H32="",$I32="",U$4=""),"",IF(AND($H32&lt;=U$4+'集計を見る'!$B$31-1,$I32&gt;=U$4),"■",""))</f>
        <v/>
      </c>
      <c r="V32" s="24">
        <f>IF(OR($H32="",$I32="",V$4=""),"",IF(AND($H32&lt;=V$4+'集計を見る'!$B$31-1,$I32&gt;=V$4),"■",""))</f>
        <v/>
      </c>
      <c r="W32" s="24">
        <f>IF(OR($H32="",$I32="",W$4=""),"",IF(AND($H32&lt;=W$4+'集計を見る'!$B$31-1,$I32&gt;=W$4),"■",""))</f>
        <v/>
      </c>
      <c r="X32" s="24">
        <f>IF(OR($H32="",$I32="",X$4=""),"",IF(AND($H32&lt;=X$4+'集計を見る'!$B$31-1,$I32&gt;=X$4),"■",""))</f>
        <v/>
      </c>
      <c r="Y32" s="24">
        <f>IF(OR($H32="",$I32="",Y$4=""),"",IF(AND($H32&lt;=Y$4+'集計を見る'!$B$31-1,$I32&gt;=Y$4),"■",""))</f>
        <v/>
      </c>
      <c r="Z32" s="24">
        <f>IF(OR($H32="",$I32="",Z$4=""),"",IF(AND($H32&lt;=Z$4+'集計を見る'!$B$31-1,$I32&gt;=Z$4),"■",""))</f>
        <v/>
      </c>
      <c r="AA32" s="24">
        <f>IF(OR($H32="",$I32="",AA$4=""),"",IF(AND($H32&lt;=AA$4+'集計を見る'!$B$31-1,$I32&gt;=AA$4),"■",""))</f>
        <v/>
      </c>
    </row>
    <row r="33" ht="22" customHeight="1">
      <c r="A33" s="79" t="n"/>
      <c r="B33" s="80" t="n"/>
      <c r="C33" s="79" t="n"/>
      <c r="D33" s="78" t="n"/>
      <c r="E33" s="81" t="n"/>
      <c r="F33" s="80" t="n"/>
      <c r="G33" s="55">
        <f>IF(OR($B33="",$D33=""),"",MAX(1,ROUNDUP($D33/IF(OR($B$2="",$B$2&lt;=0),1,$B$2),0)))</f>
        <v/>
      </c>
      <c r="H33" s="12">
        <f>IF(OR($G33="",'集計を見る'!$B$10=""),"",IF($B$3="はい",'集計を見る'!$B$10+SUM($G$5:$G33)-$G33,IF(SUM($G$5:$G33)-$G33=0,'集計を見る'!$B$10,WORKDAY('集計を見る'!$B$10,SUM($G$5:$G33)-$G33))))</f>
        <v/>
      </c>
      <c r="I33" s="12">
        <f>IF(OR($G33="",'集計を見る'!$B$10=""),"",IF($B$3="はい",'集計を見る'!$B$10+SUM($G$5:$G33)-1,IF(SUM($G$5:$G33)-1=0,'集計を見る'!$B$10,WORKDAY('集計を見る'!$B$10,SUM($G$5:$G33)-1))))</f>
        <v/>
      </c>
      <c r="J33" s="55">
        <f>IF($I33="","",$I33-TODAY())</f>
        <v/>
      </c>
      <c r="K33" s="56">
        <f>IF($D33="","",ROUND($D33*(100-IF($E33="",0,$E33))/100,1))</f>
        <v/>
      </c>
      <c r="L33" s="57">
        <f>IF(OR($H33="",$I33=""),"",IF(TODAY()&gt;=$I33,100,IF(TODAY()&lt;$H33,0,ROUND((TODAY()-$H33+1)/($I33-$H33+1)*100,0))))</f>
        <v/>
      </c>
      <c r="M33" s="58">
        <f>IF(OR($L33="",$E33=""),"",$E33-$L33)</f>
        <v/>
      </c>
      <c r="N33" s="16">
        <f>IF($B33="","",IF($D33="","入力が足りません",IF($E33&gt;=100,"完了",IF($I33="","日程が出ません",IF($I33&lt;TODAY(),"遅れています",IF($H33&gt;TODAY(),"これから","いま進める"))))))</f>
        <v/>
      </c>
      <c r="O33" s="16">
        <f>IF($I33="","",TEXT($I33,"yyyy/mm"))</f>
        <v/>
      </c>
      <c r="P33" s="17">
        <f>IF(OR($H33="",$I33="",P$4=""),"",IF(AND($H33&lt;=P$4+'集計を見る'!$B$31-1,$I33&gt;=P$4),"■",""))</f>
        <v/>
      </c>
      <c r="Q33" s="17">
        <f>IF(OR($H33="",$I33="",Q$4=""),"",IF(AND($H33&lt;=Q$4+'集計を見る'!$B$31-1,$I33&gt;=Q$4),"■",""))</f>
        <v/>
      </c>
      <c r="R33" s="17">
        <f>IF(OR($H33="",$I33="",R$4=""),"",IF(AND($H33&lt;=R$4+'集計を見る'!$B$31-1,$I33&gt;=R$4),"■",""))</f>
        <v/>
      </c>
      <c r="S33" s="17">
        <f>IF(OR($H33="",$I33="",S$4=""),"",IF(AND($H33&lt;=S$4+'集計を見る'!$B$31-1,$I33&gt;=S$4),"■",""))</f>
        <v/>
      </c>
      <c r="T33" s="17">
        <f>IF(OR($H33="",$I33="",T$4=""),"",IF(AND($H33&lt;=T$4+'集計を見る'!$B$31-1,$I33&gt;=T$4),"■",""))</f>
        <v/>
      </c>
      <c r="U33" s="17">
        <f>IF(OR($H33="",$I33="",U$4=""),"",IF(AND($H33&lt;=U$4+'集計を見る'!$B$31-1,$I33&gt;=U$4),"■",""))</f>
        <v/>
      </c>
      <c r="V33" s="17">
        <f>IF(OR($H33="",$I33="",V$4=""),"",IF(AND($H33&lt;=V$4+'集計を見る'!$B$31-1,$I33&gt;=V$4),"■",""))</f>
        <v/>
      </c>
      <c r="W33" s="17">
        <f>IF(OR($H33="",$I33="",W$4=""),"",IF(AND($H33&lt;=W$4+'集計を見る'!$B$31-1,$I33&gt;=W$4),"■",""))</f>
        <v/>
      </c>
      <c r="X33" s="17">
        <f>IF(OR($H33="",$I33="",X$4=""),"",IF(AND($H33&lt;=X$4+'集計を見る'!$B$31-1,$I33&gt;=X$4),"■",""))</f>
        <v/>
      </c>
      <c r="Y33" s="17">
        <f>IF(OR($H33="",$I33="",Y$4=""),"",IF(AND($H33&lt;=Y$4+'集計を見る'!$B$31-1,$I33&gt;=Y$4),"■",""))</f>
        <v/>
      </c>
      <c r="Z33" s="17">
        <f>IF(OR($H33="",$I33="",Z$4=""),"",IF(AND($H33&lt;=Z$4+'集計を見る'!$B$31-1,$I33&gt;=Z$4),"■",""))</f>
        <v/>
      </c>
      <c r="AA33" s="17">
        <f>IF(OR($H33="",$I33="",AA$4=""),"",IF(AND($H33&lt;=AA$4+'集計を見る'!$B$31-1,$I33&gt;=AA$4),"■",""))</f>
        <v/>
      </c>
    </row>
    <row r="34" ht="22" customHeight="1">
      <c r="A34" s="79" t="n"/>
      <c r="B34" s="80" t="n"/>
      <c r="C34" s="79" t="n"/>
      <c r="D34" s="78" t="n"/>
      <c r="E34" s="81" t="n"/>
      <c r="F34" s="80" t="n"/>
      <c r="G34" s="59">
        <f>IF(OR($B34="",$D34=""),"",MAX(1,ROUNDUP($D34/IF(OR($B$2="",$B$2&lt;=0),1,$B$2),0)))</f>
        <v/>
      </c>
      <c r="H34" s="19">
        <f>IF(OR($G34="",'集計を見る'!$B$10=""),"",IF($B$3="はい",'集計を見る'!$B$10+SUM($G$5:$G34)-$G34,IF(SUM($G$5:$G34)-$G34=0,'集計を見る'!$B$10,WORKDAY('集計を見る'!$B$10,SUM($G$5:$G34)-$G34))))</f>
        <v/>
      </c>
      <c r="I34" s="19">
        <f>IF(OR($G34="",'集計を見る'!$B$10=""),"",IF($B$3="はい",'集計を見る'!$B$10+SUM($G$5:$G34)-1,IF(SUM($G$5:$G34)-1=0,'集計を見る'!$B$10,WORKDAY('集計を見る'!$B$10,SUM($G$5:$G34)-1))))</f>
        <v/>
      </c>
      <c r="J34" s="59">
        <f>IF($I34="","",$I34-TODAY())</f>
        <v/>
      </c>
      <c r="K34" s="60">
        <f>IF($D34="","",ROUND($D34*(100-IF($E34="",0,$E34))/100,1))</f>
        <v/>
      </c>
      <c r="L34" s="61">
        <f>IF(OR($H34="",$I34=""),"",IF(TODAY()&gt;=$I34,100,IF(TODAY()&lt;$H34,0,ROUND((TODAY()-$H34+1)/($I34-$H34+1)*100,0))))</f>
        <v/>
      </c>
      <c r="M34" s="62">
        <f>IF(OR($L34="",$E34=""),"",$E34-$L34)</f>
        <v/>
      </c>
      <c r="N34" s="23">
        <f>IF($B34="","",IF($D34="","入力が足りません",IF($E34&gt;=100,"完了",IF($I34="","日程が出ません",IF($I34&lt;TODAY(),"遅れています",IF($H34&gt;TODAY(),"これから","いま進める"))))))</f>
        <v/>
      </c>
      <c r="O34" s="23">
        <f>IF($I34="","",TEXT($I34,"yyyy/mm"))</f>
        <v/>
      </c>
      <c r="P34" s="24">
        <f>IF(OR($H34="",$I34="",P$4=""),"",IF(AND($H34&lt;=P$4+'集計を見る'!$B$31-1,$I34&gt;=P$4),"■",""))</f>
        <v/>
      </c>
      <c r="Q34" s="24">
        <f>IF(OR($H34="",$I34="",Q$4=""),"",IF(AND($H34&lt;=Q$4+'集計を見る'!$B$31-1,$I34&gt;=Q$4),"■",""))</f>
        <v/>
      </c>
      <c r="R34" s="24">
        <f>IF(OR($H34="",$I34="",R$4=""),"",IF(AND($H34&lt;=R$4+'集計を見る'!$B$31-1,$I34&gt;=R$4),"■",""))</f>
        <v/>
      </c>
      <c r="S34" s="24">
        <f>IF(OR($H34="",$I34="",S$4=""),"",IF(AND($H34&lt;=S$4+'集計を見る'!$B$31-1,$I34&gt;=S$4),"■",""))</f>
        <v/>
      </c>
      <c r="T34" s="24">
        <f>IF(OR($H34="",$I34="",T$4=""),"",IF(AND($H34&lt;=T$4+'集計を見る'!$B$31-1,$I34&gt;=T$4),"■",""))</f>
        <v/>
      </c>
      <c r="U34" s="24">
        <f>IF(OR($H34="",$I34="",U$4=""),"",IF(AND($H34&lt;=U$4+'集計を見る'!$B$31-1,$I34&gt;=U$4),"■",""))</f>
        <v/>
      </c>
      <c r="V34" s="24">
        <f>IF(OR($H34="",$I34="",V$4=""),"",IF(AND($H34&lt;=V$4+'集計を見る'!$B$31-1,$I34&gt;=V$4),"■",""))</f>
        <v/>
      </c>
      <c r="W34" s="24">
        <f>IF(OR($H34="",$I34="",W$4=""),"",IF(AND($H34&lt;=W$4+'集計を見る'!$B$31-1,$I34&gt;=W$4),"■",""))</f>
        <v/>
      </c>
      <c r="X34" s="24">
        <f>IF(OR($H34="",$I34="",X$4=""),"",IF(AND($H34&lt;=X$4+'集計を見る'!$B$31-1,$I34&gt;=X$4),"■",""))</f>
        <v/>
      </c>
      <c r="Y34" s="24">
        <f>IF(OR($H34="",$I34="",Y$4=""),"",IF(AND($H34&lt;=Y$4+'集計を見る'!$B$31-1,$I34&gt;=Y$4),"■",""))</f>
        <v/>
      </c>
      <c r="Z34" s="24">
        <f>IF(OR($H34="",$I34="",Z$4=""),"",IF(AND($H34&lt;=Z$4+'集計を見る'!$B$31-1,$I34&gt;=Z$4),"■",""))</f>
        <v/>
      </c>
      <c r="AA34" s="24">
        <f>IF(OR($H34="",$I34="",AA$4=""),"",IF(AND($H34&lt;=AA$4+'集計を見る'!$B$31-1,$I34&gt;=AA$4),"■",""))</f>
        <v/>
      </c>
    </row>
    <row r="35" hidden="1" ht="22" customHeight="1">
      <c r="A35" s="79" t="n"/>
      <c r="B35" s="80" t="n"/>
      <c r="C35" s="79" t="n"/>
      <c r="D35" s="78" t="n"/>
      <c r="E35" s="81" t="n"/>
      <c r="F35" s="80" t="n"/>
      <c r="G35" s="55">
        <f>IF(OR($B35="",$D35=""),"",MAX(1,ROUNDUP($D35/IF(OR($B$2="",$B$2&lt;=0),1,$B$2),0)))</f>
        <v/>
      </c>
      <c r="H35" s="12">
        <f>IF(OR($G35="",'集計を見る'!$B$10=""),"",IF($B$3="はい",'集計を見る'!$B$10+SUM($G$5:$G35)-$G35,IF(SUM($G$5:$G35)-$G35=0,'集計を見る'!$B$10,WORKDAY('集計を見る'!$B$10,SUM($G$5:$G35)-$G35))))</f>
        <v/>
      </c>
      <c r="I35" s="12">
        <f>IF(OR($G35="",'集計を見る'!$B$10=""),"",IF($B$3="はい",'集計を見る'!$B$10+SUM($G$5:$G35)-1,IF(SUM($G$5:$G35)-1=0,'集計を見る'!$B$10,WORKDAY('集計を見る'!$B$10,SUM($G$5:$G35)-1))))</f>
        <v/>
      </c>
      <c r="J35" s="55">
        <f>IF($I35="","",$I35-TODAY())</f>
        <v/>
      </c>
      <c r="K35" s="56">
        <f>IF($D35="","",ROUND($D35*(100-IF($E35="",0,$E35))/100,1))</f>
        <v/>
      </c>
      <c r="L35" s="57">
        <f>IF(OR($H35="",$I35=""),"",IF(TODAY()&gt;=$I35,100,IF(TODAY()&lt;$H35,0,ROUND((TODAY()-$H35+1)/($I35-$H35+1)*100,0))))</f>
        <v/>
      </c>
      <c r="M35" s="58">
        <f>IF(OR($L35="",$E35=""),"",$E35-$L35)</f>
        <v/>
      </c>
      <c r="N35" s="16">
        <f>IF($B35="","",IF($D35="","入力が足りません",IF($E35&gt;=100,"完了",IF($I35="","日程が出ません",IF($I35&lt;TODAY(),"遅れています",IF($H35&gt;TODAY(),"これから","いま進める"))))))</f>
        <v/>
      </c>
      <c r="O35" s="16">
        <f>IF($I35="","",TEXT($I35,"yyyy/mm"))</f>
        <v/>
      </c>
      <c r="P35" s="17">
        <f>IF(OR($H35="",$I35="",P$4=""),"",IF(AND($H35&lt;=P$4+'集計を見る'!$B$31-1,$I35&gt;=P$4),"■",""))</f>
        <v/>
      </c>
      <c r="Q35" s="17">
        <f>IF(OR($H35="",$I35="",Q$4=""),"",IF(AND($H35&lt;=Q$4+'集計を見る'!$B$31-1,$I35&gt;=Q$4),"■",""))</f>
        <v/>
      </c>
      <c r="R35" s="17">
        <f>IF(OR($H35="",$I35="",R$4=""),"",IF(AND($H35&lt;=R$4+'集計を見る'!$B$31-1,$I35&gt;=R$4),"■",""))</f>
        <v/>
      </c>
      <c r="S35" s="17">
        <f>IF(OR($H35="",$I35="",S$4=""),"",IF(AND($H35&lt;=S$4+'集計を見る'!$B$31-1,$I35&gt;=S$4),"■",""))</f>
        <v/>
      </c>
      <c r="T35" s="17">
        <f>IF(OR($H35="",$I35="",T$4=""),"",IF(AND($H35&lt;=T$4+'集計を見る'!$B$31-1,$I35&gt;=T$4),"■",""))</f>
        <v/>
      </c>
      <c r="U35" s="17">
        <f>IF(OR($H35="",$I35="",U$4=""),"",IF(AND($H35&lt;=U$4+'集計を見る'!$B$31-1,$I35&gt;=U$4),"■",""))</f>
        <v/>
      </c>
      <c r="V35" s="17">
        <f>IF(OR($H35="",$I35="",V$4=""),"",IF(AND($H35&lt;=V$4+'集計を見る'!$B$31-1,$I35&gt;=V$4),"■",""))</f>
        <v/>
      </c>
      <c r="W35" s="17">
        <f>IF(OR($H35="",$I35="",W$4=""),"",IF(AND($H35&lt;=W$4+'集計を見る'!$B$31-1,$I35&gt;=W$4),"■",""))</f>
        <v/>
      </c>
      <c r="X35" s="17">
        <f>IF(OR($H35="",$I35="",X$4=""),"",IF(AND($H35&lt;=X$4+'集計を見る'!$B$31-1,$I35&gt;=X$4),"■",""))</f>
        <v/>
      </c>
      <c r="Y35" s="17">
        <f>IF(OR($H35="",$I35="",Y$4=""),"",IF(AND($H35&lt;=Y$4+'集計を見る'!$B$31-1,$I35&gt;=Y$4),"■",""))</f>
        <v/>
      </c>
      <c r="Z35" s="17">
        <f>IF(OR($H35="",$I35="",Z$4=""),"",IF(AND($H35&lt;=Z$4+'集計を見る'!$B$31-1,$I35&gt;=Z$4),"■",""))</f>
        <v/>
      </c>
      <c r="AA35" s="17">
        <f>IF(OR($H35="",$I35="",AA$4=""),"",IF(AND($H35&lt;=AA$4+'集計を見る'!$B$31-1,$I35&gt;=AA$4),"■",""))</f>
        <v/>
      </c>
    </row>
    <row r="36" hidden="1" ht="22" customHeight="1">
      <c r="A36" s="79" t="n"/>
      <c r="B36" s="80" t="n"/>
      <c r="C36" s="79" t="n"/>
      <c r="D36" s="78" t="n"/>
      <c r="E36" s="81" t="n"/>
      <c r="F36" s="80" t="n"/>
      <c r="G36" s="59">
        <f>IF(OR($B36="",$D36=""),"",MAX(1,ROUNDUP($D36/IF(OR($B$2="",$B$2&lt;=0),1,$B$2),0)))</f>
        <v/>
      </c>
      <c r="H36" s="19">
        <f>IF(OR($G36="",'集計を見る'!$B$10=""),"",IF($B$3="はい",'集計を見る'!$B$10+SUM($G$5:$G36)-$G36,IF(SUM($G$5:$G36)-$G36=0,'集計を見る'!$B$10,WORKDAY('集計を見る'!$B$10,SUM($G$5:$G36)-$G36))))</f>
        <v/>
      </c>
      <c r="I36" s="19">
        <f>IF(OR($G36="",'集計を見る'!$B$10=""),"",IF($B$3="はい",'集計を見る'!$B$10+SUM($G$5:$G36)-1,IF(SUM($G$5:$G36)-1=0,'集計を見る'!$B$10,WORKDAY('集計を見る'!$B$10,SUM($G$5:$G36)-1))))</f>
        <v/>
      </c>
      <c r="J36" s="59">
        <f>IF($I36="","",$I36-TODAY())</f>
        <v/>
      </c>
      <c r="K36" s="60">
        <f>IF($D36="","",ROUND($D36*(100-IF($E36="",0,$E36))/100,1))</f>
        <v/>
      </c>
      <c r="L36" s="61">
        <f>IF(OR($H36="",$I36=""),"",IF(TODAY()&gt;=$I36,100,IF(TODAY()&lt;$H36,0,ROUND((TODAY()-$H36+1)/($I36-$H36+1)*100,0))))</f>
        <v/>
      </c>
      <c r="M36" s="62">
        <f>IF(OR($L36="",$E36=""),"",$E36-$L36)</f>
        <v/>
      </c>
      <c r="N36" s="23">
        <f>IF($B36="","",IF($D36="","入力が足りません",IF($E36&gt;=100,"完了",IF($I36="","日程が出ません",IF($I36&lt;TODAY(),"遅れています",IF($H36&gt;TODAY(),"これから","いま進める"))))))</f>
        <v/>
      </c>
      <c r="O36" s="23">
        <f>IF($I36="","",TEXT($I36,"yyyy/mm"))</f>
        <v/>
      </c>
      <c r="P36" s="24">
        <f>IF(OR($H36="",$I36="",P$4=""),"",IF(AND($H36&lt;=P$4+'集計を見る'!$B$31-1,$I36&gt;=P$4),"■",""))</f>
        <v/>
      </c>
      <c r="Q36" s="24">
        <f>IF(OR($H36="",$I36="",Q$4=""),"",IF(AND($H36&lt;=Q$4+'集計を見る'!$B$31-1,$I36&gt;=Q$4),"■",""))</f>
        <v/>
      </c>
      <c r="R36" s="24">
        <f>IF(OR($H36="",$I36="",R$4=""),"",IF(AND($H36&lt;=R$4+'集計を見る'!$B$31-1,$I36&gt;=R$4),"■",""))</f>
        <v/>
      </c>
      <c r="S36" s="24">
        <f>IF(OR($H36="",$I36="",S$4=""),"",IF(AND($H36&lt;=S$4+'集計を見る'!$B$31-1,$I36&gt;=S$4),"■",""))</f>
        <v/>
      </c>
      <c r="T36" s="24">
        <f>IF(OR($H36="",$I36="",T$4=""),"",IF(AND($H36&lt;=T$4+'集計を見る'!$B$31-1,$I36&gt;=T$4),"■",""))</f>
        <v/>
      </c>
      <c r="U36" s="24">
        <f>IF(OR($H36="",$I36="",U$4=""),"",IF(AND($H36&lt;=U$4+'集計を見る'!$B$31-1,$I36&gt;=U$4),"■",""))</f>
        <v/>
      </c>
      <c r="V36" s="24">
        <f>IF(OR($H36="",$I36="",V$4=""),"",IF(AND($H36&lt;=V$4+'集計を見る'!$B$31-1,$I36&gt;=V$4),"■",""))</f>
        <v/>
      </c>
      <c r="W36" s="24">
        <f>IF(OR($H36="",$I36="",W$4=""),"",IF(AND($H36&lt;=W$4+'集計を見る'!$B$31-1,$I36&gt;=W$4),"■",""))</f>
        <v/>
      </c>
      <c r="X36" s="24">
        <f>IF(OR($H36="",$I36="",X$4=""),"",IF(AND($H36&lt;=X$4+'集計を見る'!$B$31-1,$I36&gt;=X$4),"■",""))</f>
        <v/>
      </c>
      <c r="Y36" s="24">
        <f>IF(OR($H36="",$I36="",Y$4=""),"",IF(AND($H36&lt;=Y$4+'集計を見る'!$B$31-1,$I36&gt;=Y$4),"■",""))</f>
        <v/>
      </c>
      <c r="Z36" s="24">
        <f>IF(OR($H36="",$I36="",Z$4=""),"",IF(AND($H36&lt;=Z$4+'集計を見る'!$B$31-1,$I36&gt;=Z$4),"■",""))</f>
        <v/>
      </c>
      <c r="AA36" s="24">
        <f>IF(OR($H36="",$I36="",AA$4=""),"",IF(AND($H36&lt;=AA$4+'集計を見る'!$B$31-1,$I36&gt;=AA$4),"■",""))</f>
        <v/>
      </c>
    </row>
    <row r="37" hidden="1" ht="22" customHeight="1">
      <c r="A37" s="79" t="n"/>
      <c r="B37" s="80" t="n"/>
      <c r="C37" s="79" t="n"/>
      <c r="D37" s="78" t="n"/>
      <c r="E37" s="81" t="n"/>
      <c r="F37" s="80" t="n"/>
      <c r="G37" s="55">
        <f>IF(OR($B37="",$D37=""),"",MAX(1,ROUNDUP($D37/IF(OR($B$2="",$B$2&lt;=0),1,$B$2),0)))</f>
        <v/>
      </c>
      <c r="H37" s="12">
        <f>IF(OR($G37="",'集計を見る'!$B$10=""),"",IF($B$3="はい",'集計を見る'!$B$10+SUM($G$5:$G37)-$G37,IF(SUM($G$5:$G37)-$G37=0,'集計を見る'!$B$10,WORKDAY('集計を見る'!$B$10,SUM($G$5:$G37)-$G37))))</f>
        <v/>
      </c>
      <c r="I37" s="12">
        <f>IF(OR($G37="",'集計を見る'!$B$10=""),"",IF($B$3="はい",'集計を見る'!$B$10+SUM($G$5:$G37)-1,IF(SUM($G$5:$G37)-1=0,'集計を見る'!$B$10,WORKDAY('集計を見る'!$B$10,SUM($G$5:$G37)-1))))</f>
        <v/>
      </c>
      <c r="J37" s="55">
        <f>IF($I37="","",$I37-TODAY())</f>
        <v/>
      </c>
      <c r="K37" s="56">
        <f>IF($D37="","",ROUND($D37*(100-IF($E37="",0,$E37))/100,1))</f>
        <v/>
      </c>
      <c r="L37" s="57">
        <f>IF(OR($H37="",$I37=""),"",IF(TODAY()&gt;=$I37,100,IF(TODAY()&lt;$H37,0,ROUND((TODAY()-$H37+1)/($I37-$H37+1)*100,0))))</f>
        <v/>
      </c>
      <c r="M37" s="58">
        <f>IF(OR($L37="",$E37=""),"",$E37-$L37)</f>
        <v/>
      </c>
      <c r="N37" s="16">
        <f>IF($B37="","",IF($D37="","入力が足りません",IF($E37&gt;=100,"完了",IF($I37="","日程が出ません",IF($I37&lt;TODAY(),"遅れています",IF($H37&gt;TODAY(),"これから","いま進める"))))))</f>
        <v/>
      </c>
      <c r="O37" s="16">
        <f>IF($I37="","",TEXT($I37,"yyyy/mm"))</f>
        <v/>
      </c>
      <c r="P37" s="17">
        <f>IF(OR($H37="",$I37="",P$4=""),"",IF(AND($H37&lt;=P$4+'集計を見る'!$B$31-1,$I37&gt;=P$4),"■",""))</f>
        <v/>
      </c>
      <c r="Q37" s="17">
        <f>IF(OR($H37="",$I37="",Q$4=""),"",IF(AND($H37&lt;=Q$4+'集計を見る'!$B$31-1,$I37&gt;=Q$4),"■",""))</f>
        <v/>
      </c>
      <c r="R37" s="17">
        <f>IF(OR($H37="",$I37="",R$4=""),"",IF(AND($H37&lt;=R$4+'集計を見る'!$B$31-1,$I37&gt;=R$4),"■",""))</f>
        <v/>
      </c>
      <c r="S37" s="17">
        <f>IF(OR($H37="",$I37="",S$4=""),"",IF(AND($H37&lt;=S$4+'集計を見る'!$B$31-1,$I37&gt;=S$4),"■",""))</f>
        <v/>
      </c>
      <c r="T37" s="17">
        <f>IF(OR($H37="",$I37="",T$4=""),"",IF(AND($H37&lt;=T$4+'集計を見る'!$B$31-1,$I37&gt;=T$4),"■",""))</f>
        <v/>
      </c>
      <c r="U37" s="17">
        <f>IF(OR($H37="",$I37="",U$4=""),"",IF(AND($H37&lt;=U$4+'集計を見る'!$B$31-1,$I37&gt;=U$4),"■",""))</f>
        <v/>
      </c>
      <c r="V37" s="17">
        <f>IF(OR($H37="",$I37="",V$4=""),"",IF(AND($H37&lt;=V$4+'集計を見る'!$B$31-1,$I37&gt;=V$4),"■",""))</f>
        <v/>
      </c>
      <c r="W37" s="17">
        <f>IF(OR($H37="",$I37="",W$4=""),"",IF(AND($H37&lt;=W$4+'集計を見る'!$B$31-1,$I37&gt;=W$4),"■",""))</f>
        <v/>
      </c>
      <c r="X37" s="17">
        <f>IF(OR($H37="",$I37="",X$4=""),"",IF(AND($H37&lt;=X$4+'集計を見る'!$B$31-1,$I37&gt;=X$4),"■",""))</f>
        <v/>
      </c>
      <c r="Y37" s="17">
        <f>IF(OR($H37="",$I37="",Y$4=""),"",IF(AND($H37&lt;=Y$4+'集計を見る'!$B$31-1,$I37&gt;=Y$4),"■",""))</f>
        <v/>
      </c>
      <c r="Z37" s="17">
        <f>IF(OR($H37="",$I37="",Z$4=""),"",IF(AND($H37&lt;=Z$4+'集計を見る'!$B$31-1,$I37&gt;=Z$4),"■",""))</f>
        <v/>
      </c>
      <c r="AA37" s="17">
        <f>IF(OR($H37="",$I37="",AA$4=""),"",IF(AND($H37&lt;=AA$4+'集計を見る'!$B$31-1,$I37&gt;=AA$4),"■",""))</f>
        <v/>
      </c>
    </row>
    <row r="38" hidden="1" ht="22" customHeight="1">
      <c r="A38" s="79" t="n"/>
      <c r="B38" s="80" t="n"/>
      <c r="C38" s="79" t="n"/>
      <c r="D38" s="78" t="n"/>
      <c r="E38" s="81" t="n"/>
      <c r="F38" s="80" t="n"/>
      <c r="G38" s="59">
        <f>IF(OR($B38="",$D38=""),"",MAX(1,ROUNDUP($D38/IF(OR($B$2="",$B$2&lt;=0),1,$B$2),0)))</f>
        <v/>
      </c>
      <c r="H38" s="19">
        <f>IF(OR($G38="",'集計を見る'!$B$10=""),"",IF($B$3="はい",'集計を見る'!$B$10+SUM($G$5:$G38)-$G38,IF(SUM($G$5:$G38)-$G38=0,'集計を見る'!$B$10,WORKDAY('集計を見る'!$B$10,SUM($G$5:$G38)-$G38))))</f>
        <v/>
      </c>
      <c r="I38" s="19">
        <f>IF(OR($G38="",'集計を見る'!$B$10=""),"",IF($B$3="はい",'集計を見る'!$B$10+SUM($G$5:$G38)-1,IF(SUM($G$5:$G38)-1=0,'集計を見る'!$B$10,WORKDAY('集計を見る'!$B$10,SUM($G$5:$G38)-1))))</f>
        <v/>
      </c>
      <c r="J38" s="59">
        <f>IF($I38="","",$I38-TODAY())</f>
        <v/>
      </c>
      <c r="K38" s="60">
        <f>IF($D38="","",ROUND($D38*(100-IF($E38="",0,$E38))/100,1))</f>
        <v/>
      </c>
      <c r="L38" s="61">
        <f>IF(OR($H38="",$I38=""),"",IF(TODAY()&gt;=$I38,100,IF(TODAY()&lt;$H38,0,ROUND((TODAY()-$H38+1)/($I38-$H38+1)*100,0))))</f>
        <v/>
      </c>
      <c r="M38" s="62">
        <f>IF(OR($L38="",$E38=""),"",$E38-$L38)</f>
        <v/>
      </c>
      <c r="N38" s="23">
        <f>IF($B38="","",IF($D38="","入力が足りません",IF($E38&gt;=100,"完了",IF($I38="","日程が出ません",IF($I38&lt;TODAY(),"遅れています",IF($H38&gt;TODAY(),"これから","いま進める"))))))</f>
        <v/>
      </c>
      <c r="O38" s="23">
        <f>IF($I38="","",TEXT($I38,"yyyy/mm"))</f>
        <v/>
      </c>
      <c r="P38" s="24">
        <f>IF(OR($H38="",$I38="",P$4=""),"",IF(AND($H38&lt;=P$4+'集計を見る'!$B$31-1,$I38&gt;=P$4),"■",""))</f>
        <v/>
      </c>
      <c r="Q38" s="24">
        <f>IF(OR($H38="",$I38="",Q$4=""),"",IF(AND($H38&lt;=Q$4+'集計を見る'!$B$31-1,$I38&gt;=Q$4),"■",""))</f>
        <v/>
      </c>
      <c r="R38" s="24">
        <f>IF(OR($H38="",$I38="",R$4=""),"",IF(AND($H38&lt;=R$4+'集計を見る'!$B$31-1,$I38&gt;=R$4),"■",""))</f>
        <v/>
      </c>
      <c r="S38" s="24">
        <f>IF(OR($H38="",$I38="",S$4=""),"",IF(AND($H38&lt;=S$4+'集計を見る'!$B$31-1,$I38&gt;=S$4),"■",""))</f>
        <v/>
      </c>
      <c r="T38" s="24">
        <f>IF(OR($H38="",$I38="",T$4=""),"",IF(AND($H38&lt;=T$4+'集計を見る'!$B$31-1,$I38&gt;=T$4),"■",""))</f>
        <v/>
      </c>
      <c r="U38" s="24">
        <f>IF(OR($H38="",$I38="",U$4=""),"",IF(AND($H38&lt;=U$4+'集計を見る'!$B$31-1,$I38&gt;=U$4),"■",""))</f>
        <v/>
      </c>
      <c r="V38" s="24">
        <f>IF(OR($H38="",$I38="",V$4=""),"",IF(AND($H38&lt;=V$4+'集計を見る'!$B$31-1,$I38&gt;=V$4),"■",""))</f>
        <v/>
      </c>
      <c r="W38" s="24">
        <f>IF(OR($H38="",$I38="",W$4=""),"",IF(AND($H38&lt;=W$4+'集計を見る'!$B$31-1,$I38&gt;=W$4),"■",""))</f>
        <v/>
      </c>
      <c r="X38" s="24">
        <f>IF(OR($H38="",$I38="",X$4=""),"",IF(AND($H38&lt;=X$4+'集計を見る'!$B$31-1,$I38&gt;=X$4),"■",""))</f>
        <v/>
      </c>
      <c r="Y38" s="24">
        <f>IF(OR($H38="",$I38="",Y$4=""),"",IF(AND($H38&lt;=Y$4+'集計を見る'!$B$31-1,$I38&gt;=Y$4),"■",""))</f>
        <v/>
      </c>
      <c r="Z38" s="24">
        <f>IF(OR($H38="",$I38="",Z$4=""),"",IF(AND($H38&lt;=Z$4+'集計を見る'!$B$31-1,$I38&gt;=Z$4),"■",""))</f>
        <v/>
      </c>
      <c r="AA38" s="24">
        <f>IF(OR($H38="",$I38="",AA$4=""),"",IF(AND($H38&lt;=AA$4+'集計を見る'!$B$31-1,$I38&gt;=AA$4),"■",""))</f>
        <v/>
      </c>
    </row>
    <row r="39" hidden="1" ht="22" customHeight="1">
      <c r="A39" s="79" t="n"/>
      <c r="B39" s="80" t="n"/>
      <c r="C39" s="79" t="n"/>
      <c r="D39" s="78" t="n"/>
      <c r="E39" s="81" t="n"/>
      <c r="F39" s="80" t="n"/>
      <c r="G39" s="55">
        <f>IF(OR($B39="",$D39=""),"",MAX(1,ROUNDUP($D39/IF(OR($B$2="",$B$2&lt;=0),1,$B$2),0)))</f>
        <v/>
      </c>
      <c r="H39" s="12">
        <f>IF(OR($G39="",'集計を見る'!$B$10=""),"",IF($B$3="はい",'集計を見る'!$B$10+SUM($G$5:$G39)-$G39,IF(SUM($G$5:$G39)-$G39=0,'集計を見る'!$B$10,WORKDAY('集計を見る'!$B$10,SUM($G$5:$G39)-$G39))))</f>
        <v/>
      </c>
      <c r="I39" s="12">
        <f>IF(OR($G39="",'集計を見る'!$B$10=""),"",IF($B$3="はい",'集計を見る'!$B$10+SUM($G$5:$G39)-1,IF(SUM($G$5:$G39)-1=0,'集計を見る'!$B$10,WORKDAY('集計を見る'!$B$10,SUM($G$5:$G39)-1))))</f>
        <v/>
      </c>
      <c r="J39" s="55">
        <f>IF($I39="","",$I39-TODAY())</f>
        <v/>
      </c>
      <c r="K39" s="56">
        <f>IF($D39="","",ROUND($D39*(100-IF($E39="",0,$E39))/100,1))</f>
        <v/>
      </c>
      <c r="L39" s="57">
        <f>IF(OR($H39="",$I39=""),"",IF(TODAY()&gt;=$I39,100,IF(TODAY()&lt;$H39,0,ROUND((TODAY()-$H39+1)/($I39-$H39+1)*100,0))))</f>
        <v/>
      </c>
      <c r="M39" s="58">
        <f>IF(OR($L39="",$E39=""),"",$E39-$L39)</f>
        <v/>
      </c>
      <c r="N39" s="16">
        <f>IF($B39="","",IF($D39="","入力が足りません",IF($E39&gt;=100,"完了",IF($I39="","日程が出ません",IF($I39&lt;TODAY(),"遅れています",IF($H39&gt;TODAY(),"これから","いま進める"))))))</f>
        <v/>
      </c>
      <c r="O39" s="16">
        <f>IF($I39="","",TEXT($I39,"yyyy/mm"))</f>
        <v/>
      </c>
      <c r="P39" s="17">
        <f>IF(OR($H39="",$I39="",P$4=""),"",IF(AND($H39&lt;=P$4+'集計を見る'!$B$31-1,$I39&gt;=P$4),"■",""))</f>
        <v/>
      </c>
      <c r="Q39" s="17">
        <f>IF(OR($H39="",$I39="",Q$4=""),"",IF(AND($H39&lt;=Q$4+'集計を見る'!$B$31-1,$I39&gt;=Q$4),"■",""))</f>
        <v/>
      </c>
      <c r="R39" s="17">
        <f>IF(OR($H39="",$I39="",R$4=""),"",IF(AND($H39&lt;=R$4+'集計を見る'!$B$31-1,$I39&gt;=R$4),"■",""))</f>
        <v/>
      </c>
      <c r="S39" s="17">
        <f>IF(OR($H39="",$I39="",S$4=""),"",IF(AND($H39&lt;=S$4+'集計を見る'!$B$31-1,$I39&gt;=S$4),"■",""))</f>
        <v/>
      </c>
      <c r="T39" s="17">
        <f>IF(OR($H39="",$I39="",T$4=""),"",IF(AND($H39&lt;=T$4+'集計を見る'!$B$31-1,$I39&gt;=T$4),"■",""))</f>
        <v/>
      </c>
      <c r="U39" s="17">
        <f>IF(OR($H39="",$I39="",U$4=""),"",IF(AND($H39&lt;=U$4+'集計を見る'!$B$31-1,$I39&gt;=U$4),"■",""))</f>
        <v/>
      </c>
      <c r="V39" s="17">
        <f>IF(OR($H39="",$I39="",V$4=""),"",IF(AND($H39&lt;=V$4+'集計を見る'!$B$31-1,$I39&gt;=V$4),"■",""))</f>
        <v/>
      </c>
      <c r="W39" s="17">
        <f>IF(OR($H39="",$I39="",W$4=""),"",IF(AND($H39&lt;=W$4+'集計を見る'!$B$31-1,$I39&gt;=W$4),"■",""))</f>
        <v/>
      </c>
      <c r="X39" s="17">
        <f>IF(OR($H39="",$I39="",X$4=""),"",IF(AND($H39&lt;=X$4+'集計を見る'!$B$31-1,$I39&gt;=X$4),"■",""))</f>
        <v/>
      </c>
      <c r="Y39" s="17">
        <f>IF(OR($H39="",$I39="",Y$4=""),"",IF(AND($H39&lt;=Y$4+'集計を見る'!$B$31-1,$I39&gt;=Y$4),"■",""))</f>
        <v/>
      </c>
      <c r="Z39" s="17">
        <f>IF(OR($H39="",$I39="",Z$4=""),"",IF(AND($H39&lt;=Z$4+'集計を見る'!$B$31-1,$I39&gt;=Z$4),"■",""))</f>
        <v/>
      </c>
      <c r="AA39" s="17">
        <f>IF(OR($H39="",$I39="",AA$4=""),"",IF(AND($H39&lt;=AA$4+'集計を見る'!$B$31-1,$I39&gt;=AA$4),"■",""))</f>
        <v/>
      </c>
    </row>
    <row r="40" hidden="1" ht="22" customHeight="1">
      <c r="A40" s="79" t="n"/>
      <c r="B40" s="80" t="n"/>
      <c r="C40" s="79" t="n"/>
      <c r="D40" s="78" t="n"/>
      <c r="E40" s="81" t="n"/>
      <c r="F40" s="80" t="n"/>
      <c r="G40" s="59">
        <f>IF(OR($B40="",$D40=""),"",MAX(1,ROUNDUP($D40/IF(OR($B$2="",$B$2&lt;=0),1,$B$2),0)))</f>
        <v/>
      </c>
      <c r="H40" s="19">
        <f>IF(OR($G40="",'集計を見る'!$B$10=""),"",IF($B$3="はい",'集計を見る'!$B$10+SUM($G$5:$G40)-$G40,IF(SUM($G$5:$G40)-$G40=0,'集計を見る'!$B$10,WORKDAY('集計を見る'!$B$10,SUM($G$5:$G40)-$G40))))</f>
        <v/>
      </c>
      <c r="I40" s="19">
        <f>IF(OR($G40="",'集計を見る'!$B$10=""),"",IF($B$3="はい",'集計を見る'!$B$10+SUM($G$5:$G40)-1,IF(SUM($G$5:$G40)-1=0,'集計を見る'!$B$10,WORKDAY('集計を見る'!$B$10,SUM($G$5:$G40)-1))))</f>
        <v/>
      </c>
      <c r="J40" s="59">
        <f>IF($I40="","",$I40-TODAY())</f>
        <v/>
      </c>
      <c r="K40" s="60">
        <f>IF($D40="","",ROUND($D40*(100-IF($E40="",0,$E40))/100,1))</f>
        <v/>
      </c>
      <c r="L40" s="61">
        <f>IF(OR($H40="",$I40=""),"",IF(TODAY()&gt;=$I40,100,IF(TODAY()&lt;$H40,0,ROUND((TODAY()-$H40+1)/($I40-$H40+1)*100,0))))</f>
        <v/>
      </c>
      <c r="M40" s="62">
        <f>IF(OR($L40="",$E40=""),"",$E40-$L40)</f>
        <v/>
      </c>
      <c r="N40" s="23">
        <f>IF($B40="","",IF($D40="","入力が足りません",IF($E40&gt;=100,"完了",IF($I40="","日程が出ません",IF($I40&lt;TODAY(),"遅れています",IF($H40&gt;TODAY(),"これから","いま進める"))))))</f>
        <v/>
      </c>
      <c r="O40" s="23">
        <f>IF($I40="","",TEXT($I40,"yyyy/mm"))</f>
        <v/>
      </c>
      <c r="P40" s="24">
        <f>IF(OR($H40="",$I40="",P$4=""),"",IF(AND($H40&lt;=P$4+'集計を見る'!$B$31-1,$I40&gt;=P$4),"■",""))</f>
        <v/>
      </c>
      <c r="Q40" s="24">
        <f>IF(OR($H40="",$I40="",Q$4=""),"",IF(AND($H40&lt;=Q$4+'集計を見る'!$B$31-1,$I40&gt;=Q$4),"■",""))</f>
        <v/>
      </c>
      <c r="R40" s="24">
        <f>IF(OR($H40="",$I40="",R$4=""),"",IF(AND($H40&lt;=R$4+'集計を見る'!$B$31-1,$I40&gt;=R$4),"■",""))</f>
        <v/>
      </c>
      <c r="S40" s="24">
        <f>IF(OR($H40="",$I40="",S$4=""),"",IF(AND($H40&lt;=S$4+'集計を見る'!$B$31-1,$I40&gt;=S$4),"■",""))</f>
        <v/>
      </c>
      <c r="T40" s="24">
        <f>IF(OR($H40="",$I40="",T$4=""),"",IF(AND($H40&lt;=T$4+'集計を見る'!$B$31-1,$I40&gt;=T$4),"■",""))</f>
        <v/>
      </c>
      <c r="U40" s="24">
        <f>IF(OR($H40="",$I40="",U$4=""),"",IF(AND($H40&lt;=U$4+'集計を見る'!$B$31-1,$I40&gt;=U$4),"■",""))</f>
        <v/>
      </c>
      <c r="V40" s="24">
        <f>IF(OR($H40="",$I40="",V$4=""),"",IF(AND($H40&lt;=V$4+'集計を見る'!$B$31-1,$I40&gt;=V$4),"■",""))</f>
        <v/>
      </c>
      <c r="W40" s="24">
        <f>IF(OR($H40="",$I40="",W$4=""),"",IF(AND($H40&lt;=W$4+'集計を見る'!$B$31-1,$I40&gt;=W$4),"■",""))</f>
        <v/>
      </c>
      <c r="X40" s="24">
        <f>IF(OR($H40="",$I40="",X$4=""),"",IF(AND($H40&lt;=X$4+'集計を見る'!$B$31-1,$I40&gt;=X$4),"■",""))</f>
        <v/>
      </c>
      <c r="Y40" s="24">
        <f>IF(OR($H40="",$I40="",Y$4=""),"",IF(AND($H40&lt;=Y$4+'集計を見る'!$B$31-1,$I40&gt;=Y$4),"■",""))</f>
        <v/>
      </c>
      <c r="Z40" s="24">
        <f>IF(OR($H40="",$I40="",Z$4=""),"",IF(AND($H40&lt;=Z$4+'集計を見る'!$B$31-1,$I40&gt;=Z$4),"■",""))</f>
        <v/>
      </c>
      <c r="AA40" s="24">
        <f>IF(OR($H40="",$I40="",AA$4=""),"",IF(AND($H40&lt;=AA$4+'集計を見る'!$B$31-1,$I40&gt;=AA$4),"■",""))</f>
        <v/>
      </c>
    </row>
    <row r="41" hidden="1" ht="22" customHeight="1">
      <c r="A41" s="79" t="n"/>
      <c r="B41" s="80" t="n"/>
      <c r="C41" s="79" t="n"/>
      <c r="D41" s="78" t="n"/>
      <c r="E41" s="81" t="n"/>
      <c r="F41" s="80" t="n"/>
      <c r="G41" s="55">
        <f>IF(OR($B41="",$D41=""),"",MAX(1,ROUNDUP($D41/IF(OR($B$2="",$B$2&lt;=0),1,$B$2),0)))</f>
        <v/>
      </c>
      <c r="H41" s="12">
        <f>IF(OR($G41="",'集計を見る'!$B$10=""),"",IF($B$3="はい",'集計を見る'!$B$10+SUM($G$5:$G41)-$G41,IF(SUM($G$5:$G41)-$G41=0,'集計を見る'!$B$10,WORKDAY('集計を見る'!$B$10,SUM($G$5:$G41)-$G41))))</f>
        <v/>
      </c>
      <c r="I41" s="12">
        <f>IF(OR($G41="",'集計を見る'!$B$10=""),"",IF($B$3="はい",'集計を見る'!$B$10+SUM($G$5:$G41)-1,IF(SUM($G$5:$G41)-1=0,'集計を見る'!$B$10,WORKDAY('集計を見る'!$B$10,SUM($G$5:$G41)-1))))</f>
        <v/>
      </c>
      <c r="J41" s="55">
        <f>IF($I41="","",$I41-TODAY())</f>
        <v/>
      </c>
      <c r="K41" s="56">
        <f>IF($D41="","",ROUND($D41*(100-IF($E41="",0,$E41))/100,1))</f>
        <v/>
      </c>
      <c r="L41" s="57">
        <f>IF(OR($H41="",$I41=""),"",IF(TODAY()&gt;=$I41,100,IF(TODAY()&lt;$H41,0,ROUND((TODAY()-$H41+1)/($I41-$H41+1)*100,0))))</f>
        <v/>
      </c>
      <c r="M41" s="58">
        <f>IF(OR($L41="",$E41=""),"",$E41-$L41)</f>
        <v/>
      </c>
      <c r="N41" s="16">
        <f>IF($B41="","",IF($D41="","入力が足りません",IF($E41&gt;=100,"完了",IF($I41="","日程が出ません",IF($I41&lt;TODAY(),"遅れています",IF($H41&gt;TODAY(),"これから","いま進める"))))))</f>
        <v/>
      </c>
      <c r="O41" s="16">
        <f>IF($I41="","",TEXT($I41,"yyyy/mm"))</f>
        <v/>
      </c>
      <c r="P41" s="17">
        <f>IF(OR($H41="",$I41="",P$4=""),"",IF(AND($H41&lt;=P$4+'集計を見る'!$B$31-1,$I41&gt;=P$4),"■",""))</f>
        <v/>
      </c>
      <c r="Q41" s="17">
        <f>IF(OR($H41="",$I41="",Q$4=""),"",IF(AND($H41&lt;=Q$4+'集計を見る'!$B$31-1,$I41&gt;=Q$4),"■",""))</f>
        <v/>
      </c>
      <c r="R41" s="17">
        <f>IF(OR($H41="",$I41="",R$4=""),"",IF(AND($H41&lt;=R$4+'集計を見る'!$B$31-1,$I41&gt;=R$4),"■",""))</f>
        <v/>
      </c>
      <c r="S41" s="17">
        <f>IF(OR($H41="",$I41="",S$4=""),"",IF(AND($H41&lt;=S$4+'集計を見る'!$B$31-1,$I41&gt;=S$4),"■",""))</f>
        <v/>
      </c>
      <c r="T41" s="17">
        <f>IF(OR($H41="",$I41="",T$4=""),"",IF(AND($H41&lt;=T$4+'集計を見る'!$B$31-1,$I41&gt;=T$4),"■",""))</f>
        <v/>
      </c>
      <c r="U41" s="17">
        <f>IF(OR($H41="",$I41="",U$4=""),"",IF(AND($H41&lt;=U$4+'集計を見る'!$B$31-1,$I41&gt;=U$4),"■",""))</f>
        <v/>
      </c>
      <c r="V41" s="17">
        <f>IF(OR($H41="",$I41="",V$4=""),"",IF(AND($H41&lt;=V$4+'集計を見る'!$B$31-1,$I41&gt;=V$4),"■",""))</f>
        <v/>
      </c>
      <c r="W41" s="17">
        <f>IF(OR($H41="",$I41="",W$4=""),"",IF(AND($H41&lt;=W$4+'集計を見る'!$B$31-1,$I41&gt;=W$4),"■",""))</f>
        <v/>
      </c>
      <c r="X41" s="17">
        <f>IF(OR($H41="",$I41="",X$4=""),"",IF(AND($H41&lt;=X$4+'集計を見る'!$B$31-1,$I41&gt;=X$4),"■",""))</f>
        <v/>
      </c>
      <c r="Y41" s="17">
        <f>IF(OR($H41="",$I41="",Y$4=""),"",IF(AND($H41&lt;=Y$4+'集計を見る'!$B$31-1,$I41&gt;=Y$4),"■",""))</f>
        <v/>
      </c>
      <c r="Z41" s="17">
        <f>IF(OR($H41="",$I41="",Z$4=""),"",IF(AND($H41&lt;=Z$4+'集計を見る'!$B$31-1,$I41&gt;=Z$4),"■",""))</f>
        <v/>
      </c>
      <c r="AA41" s="17">
        <f>IF(OR($H41="",$I41="",AA$4=""),"",IF(AND($H41&lt;=AA$4+'集計を見る'!$B$31-1,$I41&gt;=AA$4),"■",""))</f>
        <v/>
      </c>
    </row>
    <row r="42" hidden="1" ht="22" customHeight="1">
      <c r="A42" s="79" t="n"/>
      <c r="B42" s="80" t="n"/>
      <c r="C42" s="79" t="n"/>
      <c r="D42" s="78" t="n"/>
      <c r="E42" s="81" t="n"/>
      <c r="F42" s="80" t="n"/>
      <c r="G42" s="59">
        <f>IF(OR($B42="",$D42=""),"",MAX(1,ROUNDUP($D42/IF(OR($B$2="",$B$2&lt;=0),1,$B$2),0)))</f>
        <v/>
      </c>
      <c r="H42" s="19">
        <f>IF(OR($G42="",'集計を見る'!$B$10=""),"",IF($B$3="はい",'集計を見る'!$B$10+SUM($G$5:$G42)-$G42,IF(SUM($G$5:$G42)-$G42=0,'集計を見る'!$B$10,WORKDAY('集計を見る'!$B$10,SUM($G$5:$G42)-$G42))))</f>
        <v/>
      </c>
      <c r="I42" s="19">
        <f>IF(OR($G42="",'集計を見る'!$B$10=""),"",IF($B$3="はい",'集計を見る'!$B$10+SUM($G$5:$G42)-1,IF(SUM($G$5:$G42)-1=0,'集計を見る'!$B$10,WORKDAY('集計を見る'!$B$10,SUM($G$5:$G42)-1))))</f>
        <v/>
      </c>
      <c r="J42" s="59">
        <f>IF($I42="","",$I42-TODAY())</f>
        <v/>
      </c>
      <c r="K42" s="60">
        <f>IF($D42="","",ROUND($D42*(100-IF($E42="",0,$E42))/100,1))</f>
        <v/>
      </c>
      <c r="L42" s="61">
        <f>IF(OR($H42="",$I42=""),"",IF(TODAY()&gt;=$I42,100,IF(TODAY()&lt;$H42,0,ROUND((TODAY()-$H42+1)/($I42-$H42+1)*100,0))))</f>
        <v/>
      </c>
      <c r="M42" s="62">
        <f>IF(OR($L42="",$E42=""),"",$E42-$L42)</f>
        <v/>
      </c>
      <c r="N42" s="23">
        <f>IF($B42="","",IF($D42="","入力が足りません",IF($E42&gt;=100,"完了",IF($I42="","日程が出ません",IF($I42&lt;TODAY(),"遅れています",IF($H42&gt;TODAY(),"これから","いま進める"))))))</f>
        <v/>
      </c>
      <c r="O42" s="23">
        <f>IF($I42="","",TEXT($I42,"yyyy/mm"))</f>
        <v/>
      </c>
      <c r="P42" s="24">
        <f>IF(OR($H42="",$I42="",P$4=""),"",IF(AND($H42&lt;=P$4+'集計を見る'!$B$31-1,$I42&gt;=P$4),"■",""))</f>
        <v/>
      </c>
      <c r="Q42" s="24">
        <f>IF(OR($H42="",$I42="",Q$4=""),"",IF(AND($H42&lt;=Q$4+'集計を見る'!$B$31-1,$I42&gt;=Q$4),"■",""))</f>
        <v/>
      </c>
      <c r="R42" s="24">
        <f>IF(OR($H42="",$I42="",R$4=""),"",IF(AND($H42&lt;=R$4+'集計を見る'!$B$31-1,$I42&gt;=R$4),"■",""))</f>
        <v/>
      </c>
      <c r="S42" s="24">
        <f>IF(OR($H42="",$I42="",S$4=""),"",IF(AND($H42&lt;=S$4+'集計を見る'!$B$31-1,$I42&gt;=S$4),"■",""))</f>
        <v/>
      </c>
      <c r="T42" s="24">
        <f>IF(OR($H42="",$I42="",T$4=""),"",IF(AND($H42&lt;=T$4+'集計を見る'!$B$31-1,$I42&gt;=T$4),"■",""))</f>
        <v/>
      </c>
      <c r="U42" s="24">
        <f>IF(OR($H42="",$I42="",U$4=""),"",IF(AND($H42&lt;=U$4+'集計を見る'!$B$31-1,$I42&gt;=U$4),"■",""))</f>
        <v/>
      </c>
      <c r="V42" s="24">
        <f>IF(OR($H42="",$I42="",V$4=""),"",IF(AND($H42&lt;=V$4+'集計を見る'!$B$31-1,$I42&gt;=V$4),"■",""))</f>
        <v/>
      </c>
      <c r="W42" s="24">
        <f>IF(OR($H42="",$I42="",W$4=""),"",IF(AND($H42&lt;=W$4+'集計を見る'!$B$31-1,$I42&gt;=W$4),"■",""))</f>
        <v/>
      </c>
      <c r="X42" s="24">
        <f>IF(OR($H42="",$I42="",X$4=""),"",IF(AND($H42&lt;=X$4+'集計を見る'!$B$31-1,$I42&gt;=X$4),"■",""))</f>
        <v/>
      </c>
      <c r="Y42" s="24">
        <f>IF(OR($H42="",$I42="",Y$4=""),"",IF(AND($H42&lt;=Y$4+'集計を見る'!$B$31-1,$I42&gt;=Y$4),"■",""))</f>
        <v/>
      </c>
      <c r="Z42" s="24">
        <f>IF(OR($H42="",$I42="",Z$4=""),"",IF(AND($H42&lt;=Z$4+'集計を見る'!$B$31-1,$I42&gt;=Z$4),"■",""))</f>
        <v/>
      </c>
      <c r="AA42" s="24">
        <f>IF(OR($H42="",$I42="",AA$4=""),"",IF(AND($H42&lt;=AA$4+'集計を見る'!$B$31-1,$I42&gt;=AA$4),"■",""))</f>
        <v/>
      </c>
    </row>
    <row r="43" hidden="1" ht="22" customHeight="1">
      <c r="A43" s="79" t="n"/>
      <c r="B43" s="80" t="n"/>
      <c r="C43" s="79" t="n"/>
      <c r="D43" s="78" t="n"/>
      <c r="E43" s="81" t="n"/>
      <c r="F43" s="80" t="n"/>
      <c r="G43" s="55">
        <f>IF(OR($B43="",$D43=""),"",MAX(1,ROUNDUP($D43/IF(OR($B$2="",$B$2&lt;=0),1,$B$2),0)))</f>
        <v/>
      </c>
      <c r="H43" s="12">
        <f>IF(OR($G43="",'集計を見る'!$B$10=""),"",IF($B$3="はい",'集計を見る'!$B$10+SUM($G$5:$G43)-$G43,IF(SUM($G$5:$G43)-$G43=0,'集計を見る'!$B$10,WORKDAY('集計を見る'!$B$10,SUM($G$5:$G43)-$G43))))</f>
        <v/>
      </c>
      <c r="I43" s="12">
        <f>IF(OR($G43="",'集計を見る'!$B$10=""),"",IF($B$3="はい",'集計を見る'!$B$10+SUM($G$5:$G43)-1,IF(SUM($G$5:$G43)-1=0,'集計を見る'!$B$10,WORKDAY('集計を見る'!$B$10,SUM($G$5:$G43)-1))))</f>
        <v/>
      </c>
      <c r="J43" s="55">
        <f>IF($I43="","",$I43-TODAY())</f>
        <v/>
      </c>
      <c r="K43" s="56">
        <f>IF($D43="","",ROUND($D43*(100-IF($E43="",0,$E43))/100,1))</f>
        <v/>
      </c>
      <c r="L43" s="57">
        <f>IF(OR($H43="",$I43=""),"",IF(TODAY()&gt;=$I43,100,IF(TODAY()&lt;$H43,0,ROUND((TODAY()-$H43+1)/($I43-$H43+1)*100,0))))</f>
        <v/>
      </c>
      <c r="M43" s="58">
        <f>IF(OR($L43="",$E43=""),"",$E43-$L43)</f>
        <v/>
      </c>
      <c r="N43" s="16">
        <f>IF($B43="","",IF($D43="","入力が足りません",IF($E43&gt;=100,"完了",IF($I43="","日程が出ません",IF($I43&lt;TODAY(),"遅れています",IF($H43&gt;TODAY(),"これから","いま進める"))))))</f>
        <v/>
      </c>
      <c r="O43" s="16">
        <f>IF($I43="","",TEXT($I43,"yyyy/mm"))</f>
        <v/>
      </c>
      <c r="P43" s="17">
        <f>IF(OR($H43="",$I43="",P$4=""),"",IF(AND($H43&lt;=P$4+'集計を見る'!$B$31-1,$I43&gt;=P$4),"■",""))</f>
        <v/>
      </c>
      <c r="Q43" s="17">
        <f>IF(OR($H43="",$I43="",Q$4=""),"",IF(AND($H43&lt;=Q$4+'集計を見る'!$B$31-1,$I43&gt;=Q$4),"■",""))</f>
        <v/>
      </c>
      <c r="R43" s="17">
        <f>IF(OR($H43="",$I43="",R$4=""),"",IF(AND($H43&lt;=R$4+'集計を見る'!$B$31-1,$I43&gt;=R$4),"■",""))</f>
        <v/>
      </c>
      <c r="S43" s="17">
        <f>IF(OR($H43="",$I43="",S$4=""),"",IF(AND($H43&lt;=S$4+'集計を見る'!$B$31-1,$I43&gt;=S$4),"■",""))</f>
        <v/>
      </c>
      <c r="T43" s="17">
        <f>IF(OR($H43="",$I43="",T$4=""),"",IF(AND($H43&lt;=T$4+'集計を見る'!$B$31-1,$I43&gt;=T$4),"■",""))</f>
        <v/>
      </c>
      <c r="U43" s="17">
        <f>IF(OR($H43="",$I43="",U$4=""),"",IF(AND($H43&lt;=U$4+'集計を見る'!$B$31-1,$I43&gt;=U$4),"■",""))</f>
        <v/>
      </c>
      <c r="V43" s="17">
        <f>IF(OR($H43="",$I43="",V$4=""),"",IF(AND($H43&lt;=V$4+'集計を見る'!$B$31-1,$I43&gt;=V$4),"■",""))</f>
        <v/>
      </c>
      <c r="W43" s="17">
        <f>IF(OR($H43="",$I43="",W$4=""),"",IF(AND($H43&lt;=W$4+'集計を見る'!$B$31-1,$I43&gt;=W$4),"■",""))</f>
        <v/>
      </c>
      <c r="X43" s="17">
        <f>IF(OR($H43="",$I43="",X$4=""),"",IF(AND($H43&lt;=X$4+'集計を見る'!$B$31-1,$I43&gt;=X$4),"■",""))</f>
        <v/>
      </c>
      <c r="Y43" s="17">
        <f>IF(OR($H43="",$I43="",Y$4=""),"",IF(AND($H43&lt;=Y$4+'集計を見る'!$B$31-1,$I43&gt;=Y$4),"■",""))</f>
        <v/>
      </c>
      <c r="Z43" s="17">
        <f>IF(OR($H43="",$I43="",Z$4=""),"",IF(AND($H43&lt;=Z$4+'集計を見る'!$B$31-1,$I43&gt;=Z$4),"■",""))</f>
        <v/>
      </c>
      <c r="AA43" s="17">
        <f>IF(OR($H43="",$I43="",AA$4=""),"",IF(AND($H43&lt;=AA$4+'集計を見る'!$B$31-1,$I43&gt;=AA$4),"■",""))</f>
        <v/>
      </c>
    </row>
    <row r="44" hidden="1" ht="22" customHeight="1">
      <c r="A44" s="79" t="n"/>
      <c r="B44" s="80" t="n"/>
      <c r="C44" s="79" t="n"/>
      <c r="D44" s="78" t="n"/>
      <c r="E44" s="81" t="n"/>
      <c r="F44" s="80" t="n"/>
      <c r="G44" s="59">
        <f>IF(OR($B44="",$D44=""),"",MAX(1,ROUNDUP($D44/IF(OR($B$2="",$B$2&lt;=0),1,$B$2),0)))</f>
        <v/>
      </c>
      <c r="H44" s="19">
        <f>IF(OR($G44="",'集計を見る'!$B$10=""),"",IF($B$3="はい",'集計を見る'!$B$10+SUM($G$5:$G44)-$G44,IF(SUM($G$5:$G44)-$G44=0,'集計を見る'!$B$10,WORKDAY('集計を見る'!$B$10,SUM($G$5:$G44)-$G44))))</f>
        <v/>
      </c>
      <c r="I44" s="19">
        <f>IF(OR($G44="",'集計を見る'!$B$10=""),"",IF($B$3="はい",'集計を見る'!$B$10+SUM($G$5:$G44)-1,IF(SUM($G$5:$G44)-1=0,'集計を見る'!$B$10,WORKDAY('集計を見る'!$B$10,SUM($G$5:$G44)-1))))</f>
        <v/>
      </c>
      <c r="J44" s="59">
        <f>IF($I44="","",$I44-TODAY())</f>
        <v/>
      </c>
      <c r="K44" s="60">
        <f>IF($D44="","",ROUND($D44*(100-IF($E44="",0,$E44))/100,1))</f>
        <v/>
      </c>
      <c r="L44" s="61">
        <f>IF(OR($H44="",$I44=""),"",IF(TODAY()&gt;=$I44,100,IF(TODAY()&lt;$H44,0,ROUND((TODAY()-$H44+1)/($I44-$H44+1)*100,0))))</f>
        <v/>
      </c>
      <c r="M44" s="62">
        <f>IF(OR($L44="",$E44=""),"",$E44-$L44)</f>
        <v/>
      </c>
      <c r="N44" s="23">
        <f>IF($B44="","",IF($D44="","入力が足りません",IF($E44&gt;=100,"完了",IF($I44="","日程が出ません",IF($I44&lt;TODAY(),"遅れています",IF($H44&gt;TODAY(),"これから","いま進める"))))))</f>
        <v/>
      </c>
      <c r="O44" s="23">
        <f>IF($I44="","",TEXT($I44,"yyyy/mm"))</f>
        <v/>
      </c>
      <c r="P44" s="24">
        <f>IF(OR($H44="",$I44="",P$4=""),"",IF(AND($H44&lt;=P$4+'集計を見る'!$B$31-1,$I44&gt;=P$4),"■",""))</f>
        <v/>
      </c>
      <c r="Q44" s="24">
        <f>IF(OR($H44="",$I44="",Q$4=""),"",IF(AND($H44&lt;=Q$4+'集計を見る'!$B$31-1,$I44&gt;=Q$4),"■",""))</f>
        <v/>
      </c>
      <c r="R44" s="24">
        <f>IF(OR($H44="",$I44="",R$4=""),"",IF(AND($H44&lt;=R$4+'集計を見る'!$B$31-1,$I44&gt;=R$4),"■",""))</f>
        <v/>
      </c>
      <c r="S44" s="24">
        <f>IF(OR($H44="",$I44="",S$4=""),"",IF(AND($H44&lt;=S$4+'集計を見る'!$B$31-1,$I44&gt;=S$4),"■",""))</f>
        <v/>
      </c>
      <c r="T44" s="24">
        <f>IF(OR($H44="",$I44="",T$4=""),"",IF(AND($H44&lt;=T$4+'集計を見る'!$B$31-1,$I44&gt;=T$4),"■",""))</f>
        <v/>
      </c>
      <c r="U44" s="24">
        <f>IF(OR($H44="",$I44="",U$4=""),"",IF(AND($H44&lt;=U$4+'集計を見る'!$B$31-1,$I44&gt;=U$4),"■",""))</f>
        <v/>
      </c>
      <c r="V44" s="24">
        <f>IF(OR($H44="",$I44="",V$4=""),"",IF(AND($H44&lt;=V$4+'集計を見る'!$B$31-1,$I44&gt;=V$4),"■",""))</f>
        <v/>
      </c>
      <c r="W44" s="24">
        <f>IF(OR($H44="",$I44="",W$4=""),"",IF(AND($H44&lt;=W$4+'集計を見る'!$B$31-1,$I44&gt;=W$4),"■",""))</f>
        <v/>
      </c>
      <c r="X44" s="24">
        <f>IF(OR($H44="",$I44="",X$4=""),"",IF(AND($H44&lt;=X$4+'集計を見る'!$B$31-1,$I44&gt;=X$4),"■",""))</f>
        <v/>
      </c>
      <c r="Y44" s="24">
        <f>IF(OR($H44="",$I44="",Y$4=""),"",IF(AND($H44&lt;=Y$4+'集計を見る'!$B$31-1,$I44&gt;=Y$4),"■",""))</f>
        <v/>
      </c>
      <c r="Z44" s="24">
        <f>IF(OR($H44="",$I44="",Z$4=""),"",IF(AND($H44&lt;=Z$4+'集計を見る'!$B$31-1,$I44&gt;=Z$4),"■",""))</f>
        <v/>
      </c>
      <c r="AA44" s="24">
        <f>IF(OR($H44="",$I44="",AA$4=""),"",IF(AND($H44&lt;=AA$4+'集計を見る'!$B$31-1,$I44&gt;=AA$4),"■",""))</f>
        <v/>
      </c>
    </row>
    <row r="45" hidden="1" ht="22" customHeight="1">
      <c r="A45" s="79" t="n"/>
      <c r="B45" s="80" t="n"/>
      <c r="C45" s="79" t="n"/>
      <c r="D45" s="78" t="n"/>
      <c r="E45" s="81" t="n"/>
      <c r="F45" s="80" t="n"/>
      <c r="G45" s="55">
        <f>IF(OR($B45="",$D45=""),"",MAX(1,ROUNDUP($D45/IF(OR($B$2="",$B$2&lt;=0),1,$B$2),0)))</f>
        <v/>
      </c>
      <c r="H45" s="12">
        <f>IF(OR($G45="",'集計を見る'!$B$10=""),"",IF($B$3="はい",'集計を見る'!$B$10+SUM($G$5:$G45)-$G45,IF(SUM($G$5:$G45)-$G45=0,'集計を見る'!$B$10,WORKDAY('集計を見る'!$B$10,SUM($G$5:$G45)-$G45))))</f>
        <v/>
      </c>
      <c r="I45" s="12">
        <f>IF(OR($G45="",'集計を見る'!$B$10=""),"",IF($B$3="はい",'集計を見る'!$B$10+SUM($G$5:$G45)-1,IF(SUM($G$5:$G45)-1=0,'集計を見る'!$B$10,WORKDAY('集計を見る'!$B$10,SUM($G$5:$G45)-1))))</f>
        <v/>
      </c>
      <c r="J45" s="55">
        <f>IF($I45="","",$I45-TODAY())</f>
        <v/>
      </c>
      <c r="K45" s="56">
        <f>IF($D45="","",ROUND($D45*(100-IF($E45="",0,$E45))/100,1))</f>
        <v/>
      </c>
      <c r="L45" s="57">
        <f>IF(OR($H45="",$I45=""),"",IF(TODAY()&gt;=$I45,100,IF(TODAY()&lt;$H45,0,ROUND((TODAY()-$H45+1)/($I45-$H45+1)*100,0))))</f>
        <v/>
      </c>
      <c r="M45" s="58">
        <f>IF(OR($L45="",$E45=""),"",$E45-$L45)</f>
        <v/>
      </c>
      <c r="N45" s="16">
        <f>IF($B45="","",IF($D45="","入力が足りません",IF($E45&gt;=100,"完了",IF($I45="","日程が出ません",IF($I45&lt;TODAY(),"遅れています",IF($H45&gt;TODAY(),"これから","いま進める"))))))</f>
        <v/>
      </c>
      <c r="O45" s="16">
        <f>IF($I45="","",TEXT($I45,"yyyy/mm"))</f>
        <v/>
      </c>
      <c r="P45" s="17">
        <f>IF(OR($H45="",$I45="",P$4=""),"",IF(AND($H45&lt;=P$4+'集計を見る'!$B$31-1,$I45&gt;=P$4),"■",""))</f>
        <v/>
      </c>
      <c r="Q45" s="17">
        <f>IF(OR($H45="",$I45="",Q$4=""),"",IF(AND($H45&lt;=Q$4+'集計を見る'!$B$31-1,$I45&gt;=Q$4),"■",""))</f>
        <v/>
      </c>
      <c r="R45" s="17">
        <f>IF(OR($H45="",$I45="",R$4=""),"",IF(AND($H45&lt;=R$4+'集計を見る'!$B$31-1,$I45&gt;=R$4),"■",""))</f>
        <v/>
      </c>
      <c r="S45" s="17">
        <f>IF(OR($H45="",$I45="",S$4=""),"",IF(AND($H45&lt;=S$4+'集計を見る'!$B$31-1,$I45&gt;=S$4),"■",""))</f>
        <v/>
      </c>
      <c r="T45" s="17">
        <f>IF(OR($H45="",$I45="",T$4=""),"",IF(AND($H45&lt;=T$4+'集計を見る'!$B$31-1,$I45&gt;=T$4),"■",""))</f>
        <v/>
      </c>
      <c r="U45" s="17">
        <f>IF(OR($H45="",$I45="",U$4=""),"",IF(AND($H45&lt;=U$4+'集計を見る'!$B$31-1,$I45&gt;=U$4),"■",""))</f>
        <v/>
      </c>
      <c r="V45" s="17">
        <f>IF(OR($H45="",$I45="",V$4=""),"",IF(AND($H45&lt;=V$4+'集計を見る'!$B$31-1,$I45&gt;=V$4),"■",""))</f>
        <v/>
      </c>
      <c r="W45" s="17">
        <f>IF(OR($H45="",$I45="",W$4=""),"",IF(AND($H45&lt;=W$4+'集計を見る'!$B$31-1,$I45&gt;=W$4),"■",""))</f>
        <v/>
      </c>
      <c r="X45" s="17">
        <f>IF(OR($H45="",$I45="",X$4=""),"",IF(AND($H45&lt;=X$4+'集計を見る'!$B$31-1,$I45&gt;=X$4),"■",""))</f>
        <v/>
      </c>
      <c r="Y45" s="17">
        <f>IF(OR($H45="",$I45="",Y$4=""),"",IF(AND($H45&lt;=Y$4+'集計を見る'!$B$31-1,$I45&gt;=Y$4),"■",""))</f>
        <v/>
      </c>
      <c r="Z45" s="17">
        <f>IF(OR($H45="",$I45="",Z$4=""),"",IF(AND($H45&lt;=Z$4+'集計を見る'!$B$31-1,$I45&gt;=Z$4),"■",""))</f>
        <v/>
      </c>
      <c r="AA45" s="17">
        <f>IF(OR($H45="",$I45="",AA$4=""),"",IF(AND($H45&lt;=AA$4+'集計を見る'!$B$31-1,$I45&gt;=AA$4),"■",""))</f>
        <v/>
      </c>
    </row>
    <row r="46" hidden="1" ht="22" customHeight="1">
      <c r="A46" s="79" t="n"/>
      <c r="B46" s="80" t="n"/>
      <c r="C46" s="79" t="n"/>
      <c r="D46" s="78" t="n"/>
      <c r="E46" s="81" t="n"/>
      <c r="F46" s="80" t="n"/>
      <c r="G46" s="59">
        <f>IF(OR($B46="",$D46=""),"",MAX(1,ROUNDUP($D46/IF(OR($B$2="",$B$2&lt;=0),1,$B$2),0)))</f>
        <v/>
      </c>
      <c r="H46" s="19">
        <f>IF(OR($G46="",'集計を見る'!$B$10=""),"",IF($B$3="はい",'集計を見る'!$B$10+SUM($G$5:$G46)-$G46,IF(SUM($G$5:$G46)-$G46=0,'集計を見る'!$B$10,WORKDAY('集計を見る'!$B$10,SUM($G$5:$G46)-$G46))))</f>
        <v/>
      </c>
      <c r="I46" s="19">
        <f>IF(OR($G46="",'集計を見る'!$B$10=""),"",IF($B$3="はい",'集計を見る'!$B$10+SUM($G$5:$G46)-1,IF(SUM($G$5:$G46)-1=0,'集計を見る'!$B$10,WORKDAY('集計を見る'!$B$10,SUM($G$5:$G46)-1))))</f>
        <v/>
      </c>
      <c r="J46" s="59">
        <f>IF($I46="","",$I46-TODAY())</f>
        <v/>
      </c>
      <c r="K46" s="60">
        <f>IF($D46="","",ROUND($D46*(100-IF($E46="",0,$E46))/100,1))</f>
        <v/>
      </c>
      <c r="L46" s="61">
        <f>IF(OR($H46="",$I46=""),"",IF(TODAY()&gt;=$I46,100,IF(TODAY()&lt;$H46,0,ROUND((TODAY()-$H46+1)/($I46-$H46+1)*100,0))))</f>
        <v/>
      </c>
      <c r="M46" s="62">
        <f>IF(OR($L46="",$E46=""),"",$E46-$L46)</f>
        <v/>
      </c>
      <c r="N46" s="23">
        <f>IF($B46="","",IF($D46="","入力が足りません",IF($E46&gt;=100,"完了",IF($I46="","日程が出ません",IF($I46&lt;TODAY(),"遅れています",IF($H46&gt;TODAY(),"これから","いま進める"))))))</f>
        <v/>
      </c>
      <c r="O46" s="23">
        <f>IF($I46="","",TEXT($I46,"yyyy/mm"))</f>
        <v/>
      </c>
      <c r="P46" s="24">
        <f>IF(OR($H46="",$I46="",P$4=""),"",IF(AND($H46&lt;=P$4+'集計を見る'!$B$31-1,$I46&gt;=P$4),"■",""))</f>
        <v/>
      </c>
      <c r="Q46" s="24">
        <f>IF(OR($H46="",$I46="",Q$4=""),"",IF(AND($H46&lt;=Q$4+'集計を見る'!$B$31-1,$I46&gt;=Q$4),"■",""))</f>
        <v/>
      </c>
      <c r="R46" s="24">
        <f>IF(OR($H46="",$I46="",R$4=""),"",IF(AND($H46&lt;=R$4+'集計を見る'!$B$31-1,$I46&gt;=R$4),"■",""))</f>
        <v/>
      </c>
      <c r="S46" s="24">
        <f>IF(OR($H46="",$I46="",S$4=""),"",IF(AND($H46&lt;=S$4+'集計を見る'!$B$31-1,$I46&gt;=S$4),"■",""))</f>
        <v/>
      </c>
      <c r="T46" s="24">
        <f>IF(OR($H46="",$I46="",T$4=""),"",IF(AND($H46&lt;=T$4+'集計を見る'!$B$31-1,$I46&gt;=T$4),"■",""))</f>
        <v/>
      </c>
      <c r="U46" s="24">
        <f>IF(OR($H46="",$I46="",U$4=""),"",IF(AND($H46&lt;=U$4+'集計を見る'!$B$31-1,$I46&gt;=U$4),"■",""))</f>
        <v/>
      </c>
      <c r="V46" s="24">
        <f>IF(OR($H46="",$I46="",V$4=""),"",IF(AND($H46&lt;=V$4+'集計を見る'!$B$31-1,$I46&gt;=V$4),"■",""))</f>
        <v/>
      </c>
      <c r="W46" s="24">
        <f>IF(OR($H46="",$I46="",W$4=""),"",IF(AND($H46&lt;=W$4+'集計を見る'!$B$31-1,$I46&gt;=W$4),"■",""))</f>
        <v/>
      </c>
      <c r="X46" s="24">
        <f>IF(OR($H46="",$I46="",X$4=""),"",IF(AND($H46&lt;=X$4+'集計を見る'!$B$31-1,$I46&gt;=X$4),"■",""))</f>
        <v/>
      </c>
      <c r="Y46" s="24">
        <f>IF(OR($H46="",$I46="",Y$4=""),"",IF(AND($H46&lt;=Y$4+'集計を見る'!$B$31-1,$I46&gt;=Y$4),"■",""))</f>
        <v/>
      </c>
      <c r="Z46" s="24">
        <f>IF(OR($H46="",$I46="",Z$4=""),"",IF(AND($H46&lt;=Z$4+'集計を見る'!$B$31-1,$I46&gt;=Z$4),"■",""))</f>
        <v/>
      </c>
      <c r="AA46" s="24">
        <f>IF(OR($H46="",$I46="",AA$4=""),"",IF(AND($H46&lt;=AA$4+'集計を見る'!$B$31-1,$I46&gt;=AA$4),"■",""))</f>
        <v/>
      </c>
    </row>
    <row r="47" hidden="1" ht="22" customHeight="1">
      <c r="A47" s="79" t="n"/>
      <c r="B47" s="80" t="n"/>
      <c r="C47" s="79" t="n"/>
      <c r="D47" s="78" t="n"/>
      <c r="E47" s="81" t="n"/>
      <c r="F47" s="80" t="n"/>
      <c r="G47" s="55">
        <f>IF(OR($B47="",$D47=""),"",MAX(1,ROUNDUP($D47/IF(OR($B$2="",$B$2&lt;=0),1,$B$2),0)))</f>
        <v/>
      </c>
      <c r="H47" s="12">
        <f>IF(OR($G47="",'集計を見る'!$B$10=""),"",IF($B$3="はい",'集計を見る'!$B$10+SUM($G$5:$G47)-$G47,IF(SUM($G$5:$G47)-$G47=0,'集計を見る'!$B$10,WORKDAY('集計を見る'!$B$10,SUM($G$5:$G47)-$G47))))</f>
        <v/>
      </c>
      <c r="I47" s="12">
        <f>IF(OR($G47="",'集計を見る'!$B$10=""),"",IF($B$3="はい",'集計を見る'!$B$10+SUM($G$5:$G47)-1,IF(SUM($G$5:$G47)-1=0,'集計を見る'!$B$10,WORKDAY('集計を見る'!$B$10,SUM($G$5:$G47)-1))))</f>
        <v/>
      </c>
      <c r="J47" s="55">
        <f>IF($I47="","",$I47-TODAY())</f>
        <v/>
      </c>
      <c r="K47" s="56">
        <f>IF($D47="","",ROUND($D47*(100-IF($E47="",0,$E47))/100,1))</f>
        <v/>
      </c>
      <c r="L47" s="57">
        <f>IF(OR($H47="",$I47=""),"",IF(TODAY()&gt;=$I47,100,IF(TODAY()&lt;$H47,0,ROUND((TODAY()-$H47+1)/($I47-$H47+1)*100,0))))</f>
        <v/>
      </c>
      <c r="M47" s="58">
        <f>IF(OR($L47="",$E47=""),"",$E47-$L47)</f>
        <v/>
      </c>
      <c r="N47" s="16">
        <f>IF($B47="","",IF($D47="","入力が足りません",IF($E47&gt;=100,"完了",IF($I47="","日程が出ません",IF($I47&lt;TODAY(),"遅れています",IF($H47&gt;TODAY(),"これから","いま進める"))))))</f>
        <v/>
      </c>
      <c r="O47" s="16">
        <f>IF($I47="","",TEXT($I47,"yyyy/mm"))</f>
        <v/>
      </c>
      <c r="P47" s="17">
        <f>IF(OR($H47="",$I47="",P$4=""),"",IF(AND($H47&lt;=P$4+'集計を見る'!$B$31-1,$I47&gt;=P$4),"■",""))</f>
        <v/>
      </c>
      <c r="Q47" s="17">
        <f>IF(OR($H47="",$I47="",Q$4=""),"",IF(AND($H47&lt;=Q$4+'集計を見る'!$B$31-1,$I47&gt;=Q$4),"■",""))</f>
        <v/>
      </c>
      <c r="R47" s="17">
        <f>IF(OR($H47="",$I47="",R$4=""),"",IF(AND($H47&lt;=R$4+'集計を見る'!$B$31-1,$I47&gt;=R$4),"■",""))</f>
        <v/>
      </c>
      <c r="S47" s="17">
        <f>IF(OR($H47="",$I47="",S$4=""),"",IF(AND($H47&lt;=S$4+'集計を見る'!$B$31-1,$I47&gt;=S$4),"■",""))</f>
        <v/>
      </c>
      <c r="T47" s="17">
        <f>IF(OR($H47="",$I47="",T$4=""),"",IF(AND($H47&lt;=T$4+'集計を見る'!$B$31-1,$I47&gt;=T$4),"■",""))</f>
        <v/>
      </c>
      <c r="U47" s="17">
        <f>IF(OR($H47="",$I47="",U$4=""),"",IF(AND($H47&lt;=U$4+'集計を見る'!$B$31-1,$I47&gt;=U$4),"■",""))</f>
        <v/>
      </c>
      <c r="V47" s="17">
        <f>IF(OR($H47="",$I47="",V$4=""),"",IF(AND($H47&lt;=V$4+'集計を見る'!$B$31-1,$I47&gt;=V$4),"■",""))</f>
        <v/>
      </c>
      <c r="W47" s="17">
        <f>IF(OR($H47="",$I47="",W$4=""),"",IF(AND($H47&lt;=W$4+'集計を見る'!$B$31-1,$I47&gt;=W$4),"■",""))</f>
        <v/>
      </c>
      <c r="X47" s="17">
        <f>IF(OR($H47="",$I47="",X$4=""),"",IF(AND($H47&lt;=X$4+'集計を見る'!$B$31-1,$I47&gt;=X$4),"■",""))</f>
        <v/>
      </c>
      <c r="Y47" s="17">
        <f>IF(OR($H47="",$I47="",Y$4=""),"",IF(AND($H47&lt;=Y$4+'集計を見る'!$B$31-1,$I47&gt;=Y$4),"■",""))</f>
        <v/>
      </c>
      <c r="Z47" s="17">
        <f>IF(OR($H47="",$I47="",Z$4=""),"",IF(AND($H47&lt;=Z$4+'集計を見る'!$B$31-1,$I47&gt;=Z$4),"■",""))</f>
        <v/>
      </c>
      <c r="AA47" s="17">
        <f>IF(OR($H47="",$I47="",AA$4=""),"",IF(AND($H47&lt;=AA$4+'集計を見る'!$B$31-1,$I47&gt;=AA$4),"■",""))</f>
        <v/>
      </c>
    </row>
    <row r="48" hidden="1" ht="22" customHeight="1">
      <c r="A48" s="79" t="n"/>
      <c r="B48" s="80" t="n"/>
      <c r="C48" s="79" t="n"/>
      <c r="D48" s="78" t="n"/>
      <c r="E48" s="81" t="n"/>
      <c r="F48" s="80" t="n"/>
      <c r="G48" s="59">
        <f>IF(OR($B48="",$D48=""),"",MAX(1,ROUNDUP($D48/IF(OR($B$2="",$B$2&lt;=0),1,$B$2),0)))</f>
        <v/>
      </c>
      <c r="H48" s="19">
        <f>IF(OR($G48="",'集計を見る'!$B$10=""),"",IF($B$3="はい",'集計を見る'!$B$10+SUM($G$5:$G48)-$G48,IF(SUM($G$5:$G48)-$G48=0,'集計を見る'!$B$10,WORKDAY('集計を見る'!$B$10,SUM($G$5:$G48)-$G48))))</f>
        <v/>
      </c>
      <c r="I48" s="19">
        <f>IF(OR($G48="",'集計を見る'!$B$10=""),"",IF($B$3="はい",'集計を見る'!$B$10+SUM($G$5:$G48)-1,IF(SUM($G$5:$G48)-1=0,'集計を見る'!$B$10,WORKDAY('集計を見る'!$B$10,SUM($G$5:$G48)-1))))</f>
        <v/>
      </c>
      <c r="J48" s="59">
        <f>IF($I48="","",$I48-TODAY())</f>
        <v/>
      </c>
      <c r="K48" s="60">
        <f>IF($D48="","",ROUND($D48*(100-IF($E48="",0,$E48))/100,1))</f>
        <v/>
      </c>
      <c r="L48" s="61">
        <f>IF(OR($H48="",$I48=""),"",IF(TODAY()&gt;=$I48,100,IF(TODAY()&lt;$H48,0,ROUND((TODAY()-$H48+1)/($I48-$H48+1)*100,0))))</f>
        <v/>
      </c>
      <c r="M48" s="62">
        <f>IF(OR($L48="",$E48=""),"",$E48-$L48)</f>
        <v/>
      </c>
      <c r="N48" s="23">
        <f>IF($B48="","",IF($D48="","入力が足りません",IF($E48&gt;=100,"完了",IF($I48="","日程が出ません",IF($I48&lt;TODAY(),"遅れています",IF($H48&gt;TODAY(),"これから","いま進める"))))))</f>
        <v/>
      </c>
      <c r="O48" s="23">
        <f>IF($I48="","",TEXT($I48,"yyyy/mm"))</f>
        <v/>
      </c>
      <c r="P48" s="24">
        <f>IF(OR($H48="",$I48="",P$4=""),"",IF(AND($H48&lt;=P$4+'集計を見る'!$B$31-1,$I48&gt;=P$4),"■",""))</f>
        <v/>
      </c>
      <c r="Q48" s="24">
        <f>IF(OR($H48="",$I48="",Q$4=""),"",IF(AND($H48&lt;=Q$4+'集計を見る'!$B$31-1,$I48&gt;=Q$4),"■",""))</f>
        <v/>
      </c>
      <c r="R48" s="24">
        <f>IF(OR($H48="",$I48="",R$4=""),"",IF(AND($H48&lt;=R$4+'集計を見る'!$B$31-1,$I48&gt;=R$4),"■",""))</f>
        <v/>
      </c>
      <c r="S48" s="24">
        <f>IF(OR($H48="",$I48="",S$4=""),"",IF(AND($H48&lt;=S$4+'集計を見る'!$B$31-1,$I48&gt;=S$4),"■",""))</f>
        <v/>
      </c>
      <c r="T48" s="24">
        <f>IF(OR($H48="",$I48="",T$4=""),"",IF(AND($H48&lt;=T$4+'集計を見る'!$B$31-1,$I48&gt;=T$4),"■",""))</f>
        <v/>
      </c>
      <c r="U48" s="24">
        <f>IF(OR($H48="",$I48="",U$4=""),"",IF(AND($H48&lt;=U$4+'集計を見る'!$B$31-1,$I48&gt;=U$4),"■",""))</f>
        <v/>
      </c>
      <c r="V48" s="24">
        <f>IF(OR($H48="",$I48="",V$4=""),"",IF(AND($H48&lt;=V$4+'集計を見る'!$B$31-1,$I48&gt;=V$4),"■",""))</f>
        <v/>
      </c>
      <c r="W48" s="24">
        <f>IF(OR($H48="",$I48="",W$4=""),"",IF(AND($H48&lt;=W$4+'集計を見る'!$B$31-1,$I48&gt;=W$4),"■",""))</f>
        <v/>
      </c>
      <c r="X48" s="24">
        <f>IF(OR($H48="",$I48="",X$4=""),"",IF(AND($H48&lt;=X$4+'集計を見る'!$B$31-1,$I48&gt;=X$4),"■",""))</f>
        <v/>
      </c>
      <c r="Y48" s="24">
        <f>IF(OR($H48="",$I48="",Y$4=""),"",IF(AND($H48&lt;=Y$4+'集計を見る'!$B$31-1,$I48&gt;=Y$4),"■",""))</f>
        <v/>
      </c>
      <c r="Z48" s="24">
        <f>IF(OR($H48="",$I48="",Z$4=""),"",IF(AND($H48&lt;=Z$4+'集計を見る'!$B$31-1,$I48&gt;=Z$4),"■",""))</f>
        <v/>
      </c>
      <c r="AA48" s="24">
        <f>IF(OR($H48="",$I48="",AA$4=""),"",IF(AND($H48&lt;=AA$4+'集計を見る'!$B$31-1,$I48&gt;=AA$4),"■",""))</f>
        <v/>
      </c>
    </row>
    <row r="49" hidden="1" ht="22" customHeight="1">
      <c r="A49" s="79" t="n"/>
      <c r="B49" s="80" t="n"/>
      <c r="C49" s="79" t="n"/>
      <c r="D49" s="78" t="n"/>
      <c r="E49" s="81" t="n"/>
      <c r="F49" s="80" t="n"/>
      <c r="G49" s="55">
        <f>IF(OR($B49="",$D49=""),"",MAX(1,ROUNDUP($D49/IF(OR($B$2="",$B$2&lt;=0),1,$B$2),0)))</f>
        <v/>
      </c>
      <c r="H49" s="12">
        <f>IF(OR($G49="",'集計を見る'!$B$10=""),"",IF($B$3="はい",'集計を見る'!$B$10+SUM($G$5:$G49)-$G49,IF(SUM($G$5:$G49)-$G49=0,'集計を見る'!$B$10,WORKDAY('集計を見る'!$B$10,SUM($G$5:$G49)-$G49))))</f>
        <v/>
      </c>
      <c r="I49" s="12">
        <f>IF(OR($G49="",'集計を見る'!$B$10=""),"",IF($B$3="はい",'集計を見る'!$B$10+SUM($G$5:$G49)-1,IF(SUM($G$5:$G49)-1=0,'集計を見る'!$B$10,WORKDAY('集計を見る'!$B$10,SUM($G$5:$G49)-1))))</f>
        <v/>
      </c>
      <c r="J49" s="55">
        <f>IF($I49="","",$I49-TODAY())</f>
        <v/>
      </c>
      <c r="K49" s="56">
        <f>IF($D49="","",ROUND($D49*(100-IF($E49="",0,$E49))/100,1))</f>
        <v/>
      </c>
      <c r="L49" s="57">
        <f>IF(OR($H49="",$I49=""),"",IF(TODAY()&gt;=$I49,100,IF(TODAY()&lt;$H49,0,ROUND((TODAY()-$H49+1)/($I49-$H49+1)*100,0))))</f>
        <v/>
      </c>
      <c r="M49" s="58">
        <f>IF(OR($L49="",$E49=""),"",$E49-$L49)</f>
        <v/>
      </c>
      <c r="N49" s="16">
        <f>IF($B49="","",IF($D49="","入力が足りません",IF($E49&gt;=100,"完了",IF($I49="","日程が出ません",IF($I49&lt;TODAY(),"遅れています",IF($H49&gt;TODAY(),"これから","いま進める"))))))</f>
        <v/>
      </c>
      <c r="O49" s="16">
        <f>IF($I49="","",TEXT($I49,"yyyy/mm"))</f>
        <v/>
      </c>
      <c r="P49" s="17">
        <f>IF(OR($H49="",$I49="",P$4=""),"",IF(AND($H49&lt;=P$4+'集計を見る'!$B$31-1,$I49&gt;=P$4),"■",""))</f>
        <v/>
      </c>
      <c r="Q49" s="17">
        <f>IF(OR($H49="",$I49="",Q$4=""),"",IF(AND($H49&lt;=Q$4+'集計を見る'!$B$31-1,$I49&gt;=Q$4),"■",""))</f>
        <v/>
      </c>
      <c r="R49" s="17">
        <f>IF(OR($H49="",$I49="",R$4=""),"",IF(AND($H49&lt;=R$4+'集計を見る'!$B$31-1,$I49&gt;=R$4),"■",""))</f>
        <v/>
      </c>
      <c r="S49" s="17">
        <f>IF(OR($H49="",$I49="",S$4=""),"",IF(AND($H49&lt;=S$4+'集計を見る'!$B$31-1,$I49&gt;=S$4),"■",""))</f>
        <v/>
      </c>
      <c r="T49" s="17">
        <f>IF(OR($H49="",$I49="",T$4=""),"",IF(AND($H49&lt;=T$4+'集計を見る'!$B$31-1,$I49&gt;=T$4),"■",""))</f>
        <v/>
      </c>
      <c r="U49" s="17">
        <f>IF(OR($H49="",$I49="",U$4=""),"",IF(AND($H49&lt;=U$4+'集計を見る'!$B$31-1,$I49&gt;=U$4),"■",""))</f>
        <v/>
      </c>
      <c r="V49" s="17">
        <f>IF(OR($H49="",$I49="",V$4=""),"",IF(AND($H49&lt;=V$4+'集計を見る'!$B$31-1,$I49&gt;=V$4),"■",""))</f>
        <v/>
      </c>
      <c r="W49" s="17">
        <f>IF(OR($H49="",$I49="",W$4=""),"",IF(AND($H49&lt;=W$4+'集計を見る'!$B$31-1,$I49&gt;=W$4),"■",""))</f>
        <v/>
      </c>
      <c r="X49" s="17">
        <f>IF(OR($H49="",$I49="",X$4=""),"",IF(AND($H49&lt;=X$4+'集計を見る'!$B$31-1,$I49&gt;=X$4),"■",""))</f>
        <v/>
      </c>
      <c r="Y49" s="17">
        <f>IF(OR($H49="",$I49="",Y$4=""),"",IF(AND($H49&lt;=Y$4+'集計を見る'!$B$31-1,$I49&gt;=Y$4),"■",""))</f>
        <v/>
      </c>
      <c r="Z49" s="17">
        <f>IF(OR($H49="",$I49="",Z$4=""),"",IF(AND($H49&lt;=Z$4+'集計を見る'!$B$31-1,$I49&gt;=Z$4),"■",""))</f>
        <v/>
      </c>
      <c r="AA49" s="17">
        <f>IF(OR($H49="",$I49="",AA$4=""),"",IF(AND($H49&lt;=AA$4+'集計を見る'!$B$31-1,$I49&gt;=AA$4),"■",""))</f>
        <v/>
      </c>
    </row>
    <row r="50" hidden="1" ht="22" customHeight="1">
      <c r="A50" s="79" t="n"/>
      <c r="B50" s="80" t="n"/>
      <c r="C50" s="79" t="n"/>
      <c r="D50" s="78" t="n"/>
      <c r="E50" s="81" t="n"/>
      <c r="F50" s="80" t="n"/>
      <c r="G50" s="59">
        <f>IF(OR($B50="",$D50=""),"",MAX(1,ROUNDUP($D50/IF(OR($B$2="",$B$2&lt;=0),1,$B$2),0)))</f>
        <v/>
      </c>
      <c r="H50" s="19">
        <f>IF(OR($G50="",'集計を見る'!$B$10=""),"",IF($B$3="はい",'集計を見る'!$B$10+SUM($G$5:$G50)-$G50,IF(SUM($G$5:$G50)-$G50=0,'集計を見る'!$B$10,WORKDAY('集計を見る'!$B$10,SUM($G$5:$G50)-$G50))))</f>
        <v/>
      </c>
      <c r="I50" s="19">
        <f>IF(OR($G50="",'集計を見る'!$B$10=""),"",IF($B$3="はい",'集計を見る'!$B$10+SUM($G$5:$G50)-1,IF(SUM($G$5:$G50)-1=0,'集計を見る'!$B$10,WORKDAY('集計を見る'!$B$10,SUM($G$5:$G50)-1))))</f>
        <v/>
      </c>
      <c r="J50" s="59">
        <f>IF($I50="","",$I50-TODAY())</f>
        <v/>
      </c>
      <c r="K50" s="60">
        <f>IF($D50="","",ROUND($D50*(100-IF($E50="",0,$E50))/100,1))</f>
        <v/>
      </c>
      <c r="L50" s="61">
        <f>IF(OR($H50="",$I50=""),"",IF(TODAY()&gt;=$I50,100,IF(TODAY()&lt;$H50,0,ROUND((TODAY()-$H50+1)/($I50-$H50+1)*100,0))))</f>
        <v/>
      </c>
      <c r="M50" s="62">
        <f>IF(OR($L50="",$E50=""),"",$E50-$L50)</f>
        <v/>
      </c>
      <c r="N50" s="23">
        <f>IF($B50="","",IF($D50="","入力が足りません",IF($E50&gt;=100,"完了",IF($I50="","日程が出ません",IF($I50&lt;TODAY(),"遅れています",IF($H50&gt;TODAY(),"これから","いま進める"))))))</f>
        <v/>
      </c>
      <c r="O50" s="23">
        <f>IF($I50="","",TEXT($I50,"yyyy/mm"))</f>
        <v/>
      </c>
      <c r="P50" s="24">
        <f>IF(OR($H50="",$I50="",P$4=""),"",IF(AND($H50&lt;=P$4+'集計を見る'!$B$31-1,$I50&gt;=P$4),"■",""))</f>
        <v/>
      </c>
      <c r="Q50" s="24">
        <f>IF(OR($H50="",$I50="",Q$4=""),"",IF(AND($H50&lt;=Q$4+'集計を見る'!$B$31-1,$I50&gt;=Q$4),"■",""))</f>
        <v/>
      </c>
      <c r="R50" s="24">
        <f>IF(OR($H50="",$I50="",R$4=""),"",IF(AND($H50&lt;=R$4+'集計を見る'!$B$31-1,$I50&gt;=R$4),"■",""))</f>
        <v/>
      </c>
      <c r="S50" s="24">
        <f>IF(OR($H50="",$I50="",S$4=""),"",IF(AND($H50&lt;=S$4+'集計を見る'!$B$31-1,$I50&gt;=S$4),"■",""))</f>
        <v/>
      </c>
      <c r="T50" s="24">
        <f>IF(OR($H50="",$I50="",T$4=""),"",IF(AND($H50&lt;=T$4+'集計を見る'!$B$31-1,$I50&gt;=T$4),"■",""))</f>
        <v/>
      </c>
      <c r="U50" s="24">
        <f>IF(OR($H50="",$I50="",U$4=""),"",IF(AND($H50&lt;=U$4+'集計を見る'!$B$31-1,$I50&gt;=U$4),"■",""))</f>
        <v/>
      </c>
      <c r="V50" s="24">
        <f>IF(OR($H50="",$I50="",V$4=""),"",IF(AND($H50&lt;=V$4+'集計を見る'!$B$31-1,$I50&gt;=V$4),"■",""))</f>
        <v/>
      </c>
      <c r="W50" s="24">
        <f>IF(OR($H50="",$I50="",W$4=""),"",IF(AND($H50&lt;=W$4+'集計を見る'!$B$31-1,$I50&gt;=W$4),"■",""))</f>
        <v/>
      </c>
      <c r="X50" s="24">
        <f>IF(OR($H50="",$I50="",X$4=""),"",IF(AND($H50&lt;=X$4+'集計を見る'!$B$31-1,$I50&gt;=X$4),"■",""))</f>
        <v/>
      </c>
      <c r="Y50" s="24">
        <f>IF(OR($H50="",$I50="",Y$4=""),"",IF(AND($H50&lt;=Y$4+'集計を見る'!$B$31-1,$I50&gt;=Y$4),"■",""))</f>
        <v/>
      </c>
      <c r="Z50" s="24">
        <f>IF(OR($H50="",$I50="",Z$4=""),"",IF(AND($H50&lt;=Z$4+'集計を見る'!$B$31-1,$I50&gt;=Z$4),"■",""))</f>
        <v/>
      </c>
      <c r="AA50" s="24">
        <f>IF(OR($H50="",$I50="",AA$4=""),"",IF(AND($H50&lt;=AA$4+'集計を見る'!$B$31-1,$I50&gt;=AA$4),"■",""))</f>
        <v/>
      </c>
    </row>
    <row r="51" hidden="1" ht="22" customHeight="1">
      <c r="A51" s="79" t="n"/>
      <c r="B51" s="80" t="n"/>
      <c r="C51" s="79" t="n"/>
      <c r="D51" s="78" t="n"/>
      <c r="E51" s="81" t="n"/>
      <c r="F51" s="80" t="n"/>
      <c r="G51" s="55">
        <f>IF(OR($B51="",$D51=""),"",MAX(1,ROUNDUP($D51/IF(OR($B$2="",$B$2&lt;=0),1,$B$2),0)))</f>
        <v/>
      </c>
      <c r="H51" s="12">
        <f>IF(OR($G51="",'集計を見る'!$B$10=""),"",IF($B$3="はい",'集計を見る'!$B$10+SUM($G$5:$G51)-$G51,IF(SUM($G$5:$G51)-$G51=0,'集計を見る'!$B$10,WORKDAY('集計を見る'!$B$10,SUM($G$5:$G51)-$G51))))</f>
        <v/>
      </c>
      <c r="I51" s="12">
        <f>IF(OR($G51="",'集計を見る'!$B$10=""),"",IF($B$3="はい",'集計を見る'!$B$10+SUM($G$5:$G51)-1,IF(SUM($G$5:$G51)-1=0,'集計を見る'!$B$10,WORKDAY('集計を見る'!$B$10,SUM($G$5:$G51)-1))))</f>
        <v/>
      </c>
      <c r="J51" s="55">
        <f>IF($I51="","",$I51-TODAY())</f>
        <v/>
      </c>
      <c r="K51" s="56">
        <f>IF($D51="","",ROUND($D51*(100-IF($E51="",0,$E51))/100,1))</f>
        <v/>
      </c>
      <c r="L51" s="57">
        <f>IF(OR($H51="",$I51=""),"",IF(TODAY()&gt;=$I51,100,IF(TODAY()&lt;$H51,0,ROUND((TODAY()-$H51+1)/($I51-$H51+1)*100,0))))</f>
        <v/>
      </c>
      <c r="M51" s="58">
        <f>IF(OR($L51="",$E51=""),"",$E51-$L51)</f>
        <v/>
      </c>
      <c r="N51" s="16">
        <f>IF($B51="","",IF($D51="","入力が足りません",IF($E51&gt;=100,"完了",IF($I51="","日程が出ません",IF($I51&lt;TODAY(),"遅れています",IF($H51&gt;TODAY(),"これから","いま進める"))))))</f>
        <v/>
      </c>
      <c r="O51" s="16">
        <f>IF($I51="","",TEXT($I51,"yyyy/mm"))</f>
        <v/>
      </c>
      <c r="P51" s="17">
        <f>IF(OR($H51="",$I51="",P$4=""),"",IF(AND($H51&lt;=P$4+'集計を見る'!$B$31-1,$I51&gt;=P$4),"■",""))</f>
        <v/>
      </c>
      <c r="Q51" s="17">
        <f>IF(OR($H51="",$I51="",Q$4=""),"",IF(AND($H51&lt;=Q$4+'集計を見る'!$B$31-1,$I51&gt;=Q$4),"■",""))</f>
        <v/>
      </c>
      <c r="R51" s="17">
        <f>IF(OR($H51="",$I51="",R$4=""),"",IF(AND($H51&lt;=R$4+'集計を見る'!$B$31-1,$I51&gt;=R$4),"■",""))</f>
        <v/>
      </c>
      <c r="S51" s="17">
        <f>IF(OR($H51="",$I51="",S$4=""),"",IF(AND($H51&lt;=S$4+'集計を見る'!$B$31-1,$I51&gt;=S$4),"■",""))</f>
        <v/>
      </c>
      <c r="T51" s="17">
        <f>IF(OR($H51="",$I51="",T$4=""),"",IF(AND($H51&lt;=T$4+'集計を見る'!$B$31-1,$I51&gt;=T$4),"■",""))</f>
        <v/>
      </c>
      <c r="U51" s="17">
        <f>IF(OR($H51="",$I51="",U$4=""),"",IF(AND($H51&lt;=U$4+'集計を見る'!$B$31-1,$I51&gt;=U$4),"■",""))</f>
        <v/>
      </c>
      <c r="V51" s="17">
        <f>IF(OR($H51="",$I51="",V$4=""),"",IF(AND($H51&lt;=V$4+'集計を見る'!$B$31-1,$I51&gt;=V$4),"■",""))</f>
        <v/>
      </c>
      <c r="W51" s="17">
        <f>IF(OR($H51="",$I51="",W$4=""),"",IF(AND($H51&lt;=W$4+'集計を見る'!$B$31-1,$I51&gt;=W$4),"■",""))</f>
        <v/>
      </c>
      <c r="X51" s="17">
        <f>IF(OR($H51="",$I51="",X$4=""),"",IF(AND($H51&lt;=X$4+'集計を見る'!$B$31-1,$I51&gt;=X$4),"■",""))</f>
        <v/>
      </c>
      <c r="Y51" s="17">
        <f>IF(OR($H51="",$I51="",Y$4=""),"",IF(AND($H51&lt;=Y$4+'集計を見る'!$B$31-1,$I51&gt;=Y$4),"■",""))</f>
        <v/>
      </c>
      <c r="Z51" s="17">
        <f>IF(OR($H51="",$I51="",Z$4=""),"",IF(AND($H51&lt;=Z$4+'集計を見る'!$B$31-1,$I51&gt;=Z$4),"■",""))</f>
        <v/>
      </c>
      <c r="AA51" s="17">
        <f>IF(OR($H51="",$I51="",AA$4=""),"",IF(AND($H51&lt;=AA$4+'集計を見る'!$B$31-1,$I51&gt;=AA$4),"■",""))</f>
        <v/>
      </c>
    </row>
    <row r="52" hidden="1" ht="22" customHeight="1">
      <c r="A52" s="79" t="n"/>
      <c r="B52" s="80" t="n"/>
      <c r="C52" s="79" t="n"/>
      <c r="D52" s="78" t="n"/>
      <c r="E52" s="81" t="n"/>
      <c r="F52" s="80" t="n"/>
      <c r="G52" s="59">
        <f>IF(OR($B52="",$D52=""),"",MAX(1,ROUNDUP($D52/IF(OR($B$2="",$B$2&lt;=0),1,$B$2),0)))</f>
        <v/>
      </c>
      <c r="H52" s="19">
        <f>IF(OR($G52="",'集計を見る'!$B$10=""),"",IF($B$3="はい",'集計を見る'!$B$10+SUM($G$5:$G52)-$G52,IF(SUM($G$5:$G52)-$G52=0,'集計を見る'!$B$10,WORKDAY('集計を見る'!$B$10,SUM($G$5:$G52)-$G52))))</f>
        <v/>
      </c>
      <c r="I52" s="19">
        <f>IF(OR($G52="",'集計を見る'!$B$10=""),"",IF($B$3="はい",'集計を見る'!$B$10+SUM($G$5:$G52)-1,IF(SUM($G$5:$G52)-1=0,'集計を見る'!$B$10,WORKDAY('集計を見る'!$B$10,SUM($G$5:$G52)-1))))</f>
        <v/>
      </c>
      <c r="J52" s="59">
        <f>IF($I52="","",$I52-TODAY())</f>
        <v/>
      </c>
      <c r="K52" s="60">
        <f>IF($D52="","",ROUND($D52*(100-IF($E52="",0,$E52))/100,1))</f>
        <v/>
      </c>
      <c r="L52" s="61">
        <f>IF(OR($H52="",$I52=""),"",IF(TODAY()&gt;=$I52,100,IF(TODAY()&lt;$H52,0,ROUND((TODAY()-$H52+1)/($I52-$H52+1)*100,0))))</f>
        <v/>
      </c>
      <c r="M52" s="62">
        <f>IF(OR($L52="",$E52=""),"",$E52-$L52)</f>
        <v/>
      </c>
      <c r="N52" s="23">
        <f>IF($B52="","",IF($D52="","入力が足りません",IF($E52&gt;=100,"完了",IF($I52="","日程が出ません",IF($I52&lt;TODAY(),"遅れています",IF($H52&gt;TODAY(),"これから","いま進める"))))))</f>
        <v/>
      </c>
      <c r="O52" s="23">
        <f>IF($I52="","",TEXT($I52,"yyyy/mm"))</f>
        <v/>
      </c>
      <c r="P52" s="24">
        <f>IF(OR($H52="",$I52="",P$4=""),"",IF(AND($H52&lt;=P$4+'集計を見る'!$B$31-1,$I52&gt;=P$4),"■",""))</f>
        <v/>
      </c>
      <c r="Q52" s="24">
        <f>IF(OR($H52="",$I52="",Q$4=""),"",IF(AND($H52&lt;=Q$4+'集計を見る'!$B$31-1,$I52&gt;=Q$4),"■",""))</f>
        <v/>
      </c>
      <c r="R52" s="24">
        <f>IF(OR($H52="",$I52="",R$4=""),"",IF(AND($H52&lt;=R$4+'集計を見る'!$B$31-1,$I52&gt;=R$4),"■",""))</f>
        <v/>
      </c>
      <c r="S52" s="24">
        <f>IF(OR($H52="",$I52="",S$4=""),"",IF(AND($H52&lt;=S$4+'集計を見る'!$B$31-1,$I52&gt;=S$4),"■",""))</f>
        <v/>
      </c>
      <c r="T52" s="24">
        <f>IF(OR($H52="",$I52="",T$4=""),"",IF(AND($H52&lt;=T$4+'集計を見る'!$B$31-1,$I52&gt;=T$4),"■",""))</f>
        <v/>
      </c>
      <c r="U52" s="24">
        <f>IF(OR($H52="",$I52="",U$4=""),"",IF(AND($H52&lt;=U$4+'集計を見る'!$B$31-1,$I52&gt;=U$4),"■",""))</f>
        <v/>
      </c>
      <c r="V52" s="24">
        <f>IF(OR($H52="",$I52="",V$4=""),"",IF(AND($H52&lt;=V$4+'集計を見る'!$B$31-1,$I52&gt;=V$4),"■",""))</f>
        <v/>
      </c>
      <c r="W52" s="24">
        <f>IF(OR($H52="",$I52="",W$4=""),"",IF(AND($H52&lt;=W$4+'集計を見る'!$B$31-1,$I52&gt;=W$4),"■",""))</f>
        <v/>
      </c>
      <c r="X52" s="24">
        <f>IF(OR($H52="",$I52="",X$4=""),"",IF(AND($H52&lt;=X$4+'集計を見る'!$B$31-1,$I52&gt;=X$4),"■",""))</f>
        <v/>
      </c>
      <c r="Y52" s="24">
        <f>IF(OR($H52="",$I52="",Y$4=""),"",IF(AND($H52&lt;=Y$4+'集計を見る'!$B$31-1,$I52&gt;=Y$4),"■",""))</f>
        <v/>
      </c>
      <c r="Z52" s="24">
        <f>IF(OR($H52="",$I52="",Z$4=""),"",IF(AND($H52&lt;=Z$4+'集計を見る'!$B$31-1,$I52&gt;=Z$4),"■",""))</f>
        <v/>
      </c>
      <c r="AA52" s="24">
        <f>IF(OR($H52="",$I52="",AA$4=""),"",IF(AND($H52&lt;=AA$4+'集計を見る'!$B$31-1,$I52&gt;=AA$4),"■",""))</f>
        <v/>
      </c>
    </row>
    <row r="53" hidden="1" ht="22" customHeight="1">
      <c r="A53" s="79" t="n"/>
      <c r="B53" s="80" t="n"/>
      <c r="C53" s="79" t="n"/>
      <c r="D53" s="78" t="n"/>
      <c r="E53" s="81" t="n"/>
      <c r="F53" s="80" t="n"/>
      <c r="G53" s="55">
        <f>IF(OR($B53="",$D53=""),"",MAX(1,ROUNDUP($D53/IF(OR($B$2="",$B$2&lt;=0),1,$B$2),0)))</f>
        <v/>
      </c>
      <c r="H53" s="12">
        <f>IF(OR($G53="",'集計を見る'!$B$10=""),"",IF($B$3="はい",'集計を見る'!$B$10+SUM($G$5:$G53)-$G53,IF(SUM($G$5:$G53)-$G53=0,'集計を見る'!$B$10,WORKDAY('集計を見る'!$B$10,SUM($G$5:$G53)-$G53))))</f>
        <v/>
      </c>
      <c r="I53" s="12">
        <f>IF(OR($G53="",'集計を見る'!$B$10=""),"",IF($B$3="はい",'集計を見る'!$B$10+SUM($G$5:$G53)-1,IF(SUM($G$5:$G53)-1=0,'集計を見る'!$B$10,WORKDAY('集計を見る'!$B$10,SUM($G$5:$G53)-1))))</f>
        <v/>
      </c>
      <c r="J53" s="55">
        <f>IF($I53="","",$I53-TODAY())</f>
        <v/>
      </c>
      <c r="K53" s="56">
        <f>IF($D53="","",ROUND($D53*(100-IF($E53="",0,$E53))/100,1))</f>
        <v/>
      </c>
      <c r="L53" s="57">
        <f>IF(OR($H53="",$I53=""),"",IF(TODAY()&gt;=$I53,100,IF(TODAY()&lt;$H53,0,ROUND((TODAY()-$H53+1)/($I53-$H53+1)*100,0))))</f>
        <v/>
      </c>
      <c r="M53" s="58">
        <f>IF(OR($L53="",$E53=""),"",$E53-$L53)</f>
        <v/>
      </c>
      <c r="N53" s="16">
        <f>IF($B53="","",IF($D53="","入力が足りません",IF($E53&gt;=100,"完了",IF($I53="","日程が出ません",IF($I53&lt;TODAY(),"遅れています",IF($H53&gt;TODAY(),"これから","いま進める"))))))</f>
        <v/>
      </c>
      <c r="O53" s="16">
        <f>IF($I53="","",TEXT($I53,"yyyy/mm"))</f>
        <v/>
      </c>
      <c r="P53" s="17">
        <f>IF(OR($H53="",$I53="",P$4=""),"",IF(AND($H53&lt;=P$4+'集計を見る'!$B$31-1,$I53&gt;=P$4),"■",""))</f>
        <v/>
      </c>
      <c r="Q53" s="17">
        <f>IF(OR($H53="",$I53="",Q$4=""),"",IF(AND($H53&lt;=Q$4+'集計を見る'!$B$31-1,$I53&gt;=Q$4),"■",""))</f>
        <v/>
      </c>
      <c r="R53" s="17">
        <f>IF(OR($H53="",$I53="",R$4=""),"",IF(AND($H53&lt;=R$4+'集計を見る'!$B$31-1,$I53&gt;=R$4),"■",""))</f>
        <v/>
      </c>
      <c r="S53" s="17">
        <f>IF(OR($H53="",$I53="",S$4=""),"",IF(AND($H53&lt;=S$4+'集計を見る'!$B$31-1,$I53&gt;=S$4),"■",""))</f>
        <v/>
      </c>
      <c r="T53" s="17">
        <f>IF(OR($H53="",$I53="",T$4=""),"",IF(AND($H53&lt;=T$4+'集計を見る'!$B$31-1,$I53&gt;=T$4),"■",""))</f>
        <v/>
      </c>
      <c r="U53" s="17">
        <f>IF(OR($H53="",$I53="",U$4=""),"",IF(AND($H53&lt;=U$4+'集計を見る'!$B$31-1,$I53&gt;=U$4),"■",""))</f>
        <v/>
      </c>
      <c r="V53" s="17">
        <f>IF(OR($H53="",$I53="",V$4=""),"",IF(AND($H53&lt;=V$4+'集計を見る'!$B$31-1,$I53&gt;=V$4),"■",""))</f>
        <v/>
      </c>
      <c r="W53" s="17">
        <f>IF(OR($H53="",$I53="",W$4=""),"",IF(AND($H53&lt;=W$4+'集計を見る'!$B$31-1,$I53&gt;=W$4),"■",""))</f>
        <v/>
      </c>
      <c r="X53" s="17">
        <f>IF(OR($H53="",$I53="",X$4=""),"",IF(AND($H53&lt;=X$4+'集計を見る'!$B$31-1,$I53&gt;=X$4),"■",""))</f>
        <v/>
      </c>
      <c r="Y53" s="17">
        <f>IF(OR($H53="",$I53="",Y$4=""),"",IF(AND($H53&lt;=Y$4+'集計を見る'!$B$31-1,$I53&gt;=Y$4),"■",""))</f>
        <v/>
      </c>
      <c r="Z53" s="17">
        <f>IF(OR($H53="",$I53="",Z$4=""),"",IF(AND($H53&lt;=Z$4+'集計を見る'!$B$31-1,$I53&gt;=Z$4),"■",""))</f>
        <v/>
      </c>
      <c r="AA53" s="17">
        <f>IF(OR($H53="",$I53="",AA$4=""),"",IF(AND($H53&lt;=AA$4+'集計を見る'!$B$31-1,$I53&gt;=AA$4),"■",""))</f>
        <v/>
      </c>
    </row>
    <row r="54" hidden="1" ht="22" customHeight="1">
      <c r="A54" s="79" t="n"/>
      <c r="B54" s="80" t="n"/>
      <c r="C54" s="79" t="n"/>
      <c r="D54" s="78" t="n"/>
      <c r="E54" s="81" t="n"/>
      <c r="F54" s="80" t="n"/>
      <c r="G54" s="59">
        <f>IF(OR($B54="",$D54=""),"",MAX(1,ROUNDUP($D54/IF(OR($B$2="",$B$2&lt;=0),1,$B$2),0)))</f>
        <v/>
      </c>
      <c r="H54" s="19">
        <f>IF(OR($G54="",'集計を見る'!$B$10=""),"",IF($B$3="はい",'集計を見る'!$B$10+SUM($G$5:$G54)-$G54,IF(SUM($G$5:$G54)-$G54=0,'集計を見る'!$B$10,WORKDAY('集計を見る'!$B$10,SUM($G$5:$G54)-$G54))))</f>
        <v/>
      </c>
      <c r="I54" s="19">
        <f>IF(OR($G54="",'集計を見る'!$B$10=""),"",IF($B$3="はい",'集計を見る'!$B$10+SUM($G$5:$G54)-1,IF(SUM($G$5:$G54)-1=0,'集計を見る'!$B$10,WORKDAY('集計を見る'!$B$10,SUM($G$5:$G54)-1))))</f>
        <v/>
      </c>
      <c r="J54" s="59">
        <f>IF($I54="","",$I54-TODAY())</f>
        <v/>
      </c>
      <c r="K54" s="60">
        <f>IF($D54="","",ROUND($D54*(100-IF($E54="",0,$E54))/100,1))</f>
        <v/>
      </c>
      <c r="L54" s="61">
        <f>IF(OR($H54="",$I54=""),"",IF(TODAY()&gt;=$I54,100,IF(TODAY()&lt;$H54,0,ROUND((TODAY()-$H54+1)/($I54-$H54+1)*100,0))))</f>
        <v/>
      </c>
      <c r="M54" s="62">
        <f>IF(OR($L54="",$E54=""),"",$E54-$L54)</f>
        <v/>
      </c>
      <c r="N54" s="23">
        <f>IF($B54="","",IF($D54="","入力が足りません",IF($E54&gt;=100,"完了",IF($I54="","日程が出ません",IF($I54&lt;TODAY(),"遅れています",IF($H54&gt;TODAY(),"これから","いま進める"))))))</f>
        <v/>
      </c>
      <c r="O54" s="23">
        <f>IF($I54="","",TEXT($I54,"yyyy/mm"))</f>
        <v/>
      </c>
      <c r="P54" s="24">
        <f>IF(OR($H54="",$I54="",P$4=""),"",IF(AND($H54&lt;=P$4+'集計を見る'!$B$31-1,$I54&gt;=P$4),"■",""))</f>
        <v/>
      </c>
      <c r="Q54" s="24">
        <f>IF(OR($H54="",$I54="",Q$4=""),"",IF(AND($H54&lt;=Q$4+'集計を見る'!$B$31-1,$I54&gt;=Q$4),"■",""))</f>
        <v/>
      </c>
      <c r="R54" s="24">
        <f>IF(OR($H54="",$I54="",R$4=""),"",IF(AND($H54&lt;=R$4+'集計を見る'!$B$31-1,$I54&gt;=R$4),"■",""))</f>
        <v/>
      </c>
      <c r="S54" s="24">
        <f>IF(OR($H54="",$I54="",S$4=""),"",IF(AND($H54&lt;=S$4+'集計を見る'!$B$31-1,$I54&gt;=S$4),"■",""))</f>
        <v/>
      </c>
      <c r="T54" s="24">
        <f>IF(OR($H54="",$I54="",T$4=""),"",IF(AND($H54&lt;=T$4+'集計を見る'!$B$31-1,$I54&gt;=T$4),"■",""))</f>
        <v/>
      </c>
      <c r="U54" s="24">
        <f>IF(OR($H54="",$I54="",U$4=""),"",IF(AND($H54&lt;=U$4+'集計を見る'!$B$31-1,$I54&gt;=U$4),"■",""))</f>
        <v/>
      </c>
      <c r="V54" s="24">
        <f>IF(OR($H54="",$I54="",V$4=""),"",IF(AND($H54&lt;=V$4+'集計を見る'!$B$31-1,$I54&gt;=V$4),"■",""))</f>
        <v/>
      </c>
      <c r="W54" s="24">
        <f>IF(OR($H54="",$I54="",W$4=""),"",IF(AND($H54&lt;=W$4+'集計を見る'!$B$31-1,$I54&gt;=W$4),"■",""))</f>
        <v/>
      </c>
      <c r="X54" s="24">
        <f>IF(OR($H54="",$I54="",X$4=""),"",IF(AND($H54&lt;=X$4+'集計を見る'!$B$31-1,$I54&gt;=X$4),"■",""))</f>
        <v/>
      </c>
      <c r="Y54" s="24">
        <f>IF(OR($H54="",$I54="",Y$4=""),"",IF(AND($H54&lt;=Y$4+'集計を見る'!$B$31-1,$I54&gt;=Y$4),"■",""))</f>
        <v/>
      </c>
      <c r="Z54" s="24">
        <f>IF(OR($H54="",$I54="",Z$4=""),"",IF(AND($H54&lt;=Z$4+'集計を見る'!$B$31-1,$I54&gt;=Z$4),"■",""))</f>
        <v/>
      </c>
      <c r="AA54" s="24">
        <f>IF(OR($H54="",$I54="",AA$4=""),"",IF(AND($H54&lt;=AA$4+'集計を見る'!$B$31-1,$I54&gt;=AA$4),"■",""))</f>
        <v/>
      </c>
    </row>
    <row r="55" hidden="1" ht="22" customHeight="1">
      <c r="A55" s="79" t="n"/>
      <c r="B55" s="80" t="n"/>
      <c r="C55" s="79" t="n"/>
      <c r="D55" s="78" t="n"/>
      <c r="E55" s="81" t="n"/>
      <c r="F55" s="80" t="n"/>
      <c r="G55" s="55">
        <f>IF(OR($B55="",$D55=""),"",MAX(1,ROUNDUP($D55/IF(OR($B$2="",$B$2&lt;=0),1,$B$2),0)))</f>
        <v/>
      </c>
      <c r="H55" s="12">
        <f>IF(OR($G55="",'集計を見る'!$B$10=""),"",IF($B$3="はい",'集計を見る'!$B$10+SUM($G$5:$G55)-$G55,IF(SUM($G$5:$G55)-$G55=0,'集計を見る'!$B$10,WORKDAY('集計を見る'!$B$10,SUM($G$5:$G55)-$G55))))</f>
        <v/>
      </c>
      <c r="I55" s="12">
        <f>IF(OR($G55="",'集計を見る'!$B$10=""),"",IF($B$3="はい",'集計を見る'!$B$10+SUM($G$5:$G55)-1,IF(SUM($G$5:$G55)-1=0,'集計を見る'!$B$10,WORKDAY('集計を見る'!$B$10,SUM($G$5:$G55)-1))))</f>
        <v/>
      </c>
      <c r="J55" s="55">
        <f>IF($I55="","",$I55-TODAY())</f>
        <v/>
      </c>
      <c r="K55" s="56">
        <f>IF($D55="","",ROUND($D55*(100-IF($E55="",0,$E55))/100,1))</f>
        <v/>
      </c>
      <c r="L55" s="57">
        <f>IF(OR($H55="",$I55=""),"",IF(TODAY()&gt;=$I55,100,IF(TODAY()&lt;$H55,0,ROUND((TODAY()-$H55+1)/($I55-$H55+1)*100,0))))</f>
        <v/>
      </c>
      <c r="M55" s="58">
        <f>IF(OR($L55="",$E55=""),"",$E55-$L55)</f>
        <v/>
      </c>
      <c r="N55" s="16">
        <f>IF($B55="","",IF($D55="","入力が足りません",IF($E55&gt;=100,"完了",IF($I55="","日程が出ません",IF($I55&lt;TODAY(),"遅れています",IF($H55&gt;TODAY(),"これから","いま進める"))))))</f>
        <v/>
      </c>
      <c r="O55" s="16">
        <f>IF($I55="","",TEXT($I55,"yyyy/mm"))</f>
        <v/>
      </c>
      <c r="P55" s="17">
        <f>IF(OR($H55="",$I55="",P$4=""),"",IF(AND($H55&lt;=P$4+'集計を見る'!$B$31-1,$I55&gt;=P$4),"■",""))</f>
        <v/>
      </c>
      <c r="Q55" s="17">
        <f>IF(OR($H55="",$I55="",Q$4=""),"",IF(AND($H55&lt;=Q$4+'集計を見る'!$B$31-1,$I55&gt;=Q$4),"■",""))</f>
        <v/>
      </c>
      <c r="R55" s="17">
        <f>IF(OR($H55="",$I55="",R$4=""),"",IF(AND($H55&lt;=R$4+'集計を見る'!$B$31-1,$I55&gt;=R$4),"■",""))</f>
        <v/>
      </c>
      <c r="S55" s="17">
        <f>IF(OR($H55="",$I55="",S$4=""),"",IF(AND($H55&lt;=S$4+'集計を見る'!$B$31-1,$I55&gt;=S$4),"■",""))</f>
        <v/>
      </c>
      <c r="T55" s="17">
        <f>IF(OR($H55="",$I55="",T$4=""),"",IF(AND($H55&lt;=T$4+'集計を見る'!$B$31-1,$I55&gt;=T$4),"■",""))</f>
        <v/>
      </c>
      <c r="U55" s="17">
        <f>IF(OR($H55="",$I55="",U$4=""),"",IF(AND($H55&lt;=U$4+'集計を見る'!$B$31-1,$I55&gt;=U$4),"■",""))</f>
        <v/>
      </c>
      <c r="V55" s="17">
        <f>IF(OR($H55="",$I55="",V$4=""),"",IF(AND($H55&lt;=V$4+'集計を見る'!$B$31-1,$I55&gt;=V$4),"■",""))</f>
        <v/>
      </c>
      <c r="W55" s="17">
        <f>IF(OR($H55="",$I55="",W$4=""),"",IF(AND($H55&lt;=W$4+'集計を見る'!$B$31-1,$I55&gt;=W$4),"■",""))</f>
        <v/>
      </c>
      <c r="X55" s="17">
        <f>IF(OR($H55="",$I55="",X$4=""),"",IF(AND($H55&lt;=X$4+'集計を見る'!$B$31-1,$I55&gt;=X$4),"■",""))</f>
        <v/>
      </c>
      <c r="Y55" s="17">
        <f>IF(OR($H55="",$I55="",Y$4=""),"",IF(AND($H55&lt;=Y$4+'集計を見る'!$B$31-1,$I55&gt;=Y$4),"■",""))</f>
        <v/>
      </c>
      <c r="Z55" s="17">
        <f>IF(OR($H55="",$I55="",Z$4=""),"",IF(AND($H55&lt;=Z$4+'集計を見る'!$B$31-1,$I55&gt;=Z$4),"■",""))</f>
        <v/>
      </c>
      <c r="AA55" s="17">
        <f>IF(OR($H55="",$I55="",AA$4=""),"",IF(AND($H55&lt;=AA$4+'集計を見る'!$B$31-1,$I55&gt;=AA$4),"■",""))</f>
        <v/>
      </c>
    </row>
    <row r="56" hidden="1" ht="22" customHeight="1">
      <c r="A56" s="79" t="n"/>
      <c r="B56" s="80" t="n"/>
      <c r="C56" s="79" t="n"/>
      <c r="D56" s="78" t="n"/>
      <c r="E56" s="81" t="n"/>
      <c r="F56" s="80" t="n"/>
      <c r="G56" s="59">
        <f>IF(OR($B56="",$D56=""),"",MAX(1,ROUNDUP($D56/IF(OR($B$2="",$B$2&lt;=0),1,$B$2),0)))</f>
        <v/>
      </c>
      <c r="H56" s="19">
        <f>IF(OR($G56="",'集計を見る'!$B$10=""),"",IF($B$3="はい",'集計を見る'!$B$10+SUM($G$5:$G56)-$G56,IF(SUM($G$5:$G56)-$G56=0,'集計を見る'!$B$10,WORKDAY('集計を見る'!$B$10,SUM($G$5:$G56)-$G56))))</f>
        <v/>
      </c>
      <c r="I56" s="19">
        <f>IF(OR($G56="",'集計を見る'!$B$10=""),"",IF($B$3="はい",'集計を見る'!$B$10+SUM($G$5:$G56)-1,IF(SUM($G$5:$G56)-1=0,'集計を見る'!$B$10,WORKDAY('集計を見る'!$B$10,SUM($G$5:$G56)-1))))</f>
        <v/>
      </c>
      <c r="J56" s="59">
        <f>IF($I56="","",$I56-TODAY())</f>
        <v/>
      </c>
      <c r="K56" s="60">
        <f>IF($D56="","",ROUND($D56*(100-IF($E56="",0,$E56))/100,1))</f>
        <v/>
      </c>
      <c r="L56" s="61">
        <f>IF(OR($H56="",$I56=""),"",IF(TODAY()&gt;=$I56,100,IF(TODAY()&lt;$H56,0,ROUND((TODAY()-$H56+1)/($I56-$H56+1)*100,0))))</f>
        <v/>
      </c>
      <c r="M56" s="62">
        <f>IF(OR($L56="",$E56=""),"",$E56-$L56)</f>
        <v/>
      </c>
      <c r="N56" s="23">
        <f>IF($B56="","",IF($D56="","入力が足りません",IF($E56&gt;=100,"完了",IF($I56="","日程が出ません",IF($I56&lt;TODAY(),"遅れています",IF($H56&gt;TODAY(),"これから","いま進める"))))))</f>
        <v/>
      </c>
      <c r="O56" s="23">
        <f>IF($I56="","",TEXT($I56,"yyyy/mm"))</f>
        <v/>
      </c>
      <c r="P56" s="24">
        <f>IF(OR($H56="",$I56="",P$4=""),"",IF(AND($H56&lt;=P$4+'集計を見る'!$B$31-1,$I56&gt;=P$4),"■",""))</f>
        <v/>
      </c>
      <c r="Q56" s="24">
        <f>IF(OR($H56="",$I56="",Q$4=""),"",IF(AND($H56&lt;=Q$4+'集計を見る'!$B$31-1,$I56&gt;=Q$4),"■",""))</f>
        <v/>
      </c>
      <c r="R56" s="24">
        <f>IF(OR($H56="",$I56="",R$4=""),"",IF(AND($H56&lt;=R$4+'集計を見る'!$B$31-1,$I56&gt;=R$4),"■",""))</f>
        <v/>
      </c>
      <c r="S56" s="24">
        <f>IF(OR($H56="",$I56="",S$4=""),"",IF(AND($H56&lt;=S$4+'集計を見る'!$B$31-1,$I56&gt;=S$4),"■",""))</f>
        <v/>
      </c>
      <c r="T56" s="24">
        <f>IF(OR($H56="",$I56="",T$4=""),"",IF(AND($H56&lt;=T$4+'集計を見る'!$B$31-1,$I56&gt;=T$4),"■",""))</f>
        <v/>
      </c>
      <c r="U56" s="24">
        <f>IF(OR($H56="",$I56="",U$4=""),"",IF(AND($H56&lt;=U$4+'集計を見る'!$B$31-1,$I56&gt;=U$4),"■",""))</f>
        <v/>
      </c>
      <c r="V56" s="24">
        <f>IF(OR($H56="",$I56="",V$4=""),"",IF(AND($H56&lt;=V$4+'集計を見る'!$B$31-1,$I56&gt;=V$4),"■",""))</f>
        <v/>
      </c>
      <c r="W56" s="24">
        <f>IF(OR($H56="",$I56="",W$4=""),"",IF(AND($H56&lt;=W$4+'集計を見る'!$B$31-1,$I56&gt;=W$4),"■",""))</f>
        <v/>
      </c>
      <c r="X56" s="24">
        <f>IF(OR($H56="",$I56="",X$4=""),"",IF(AND($H56&lt;=X$4+'集計を見る'!$B$31-1,$I56&gt;=X$4),"■",""))</f>
        <v/>
      </c>
      <c r="Y56" s="24">
        <f>IF(OR($H56="",$I56="",Y$4=""),"",IF(AND($H56&lt;=Y$4+'集計を見る'!$B$31-1,$I56&gt;=Y$4),"■",""))</f>
        <v/>
      </c>
      <c r="Z56" s="24">
        <f>IF(OR($H56="",$I56="",Z$4=""),"",IF(AND($H56&lt;=Z$4+'集計を見る'!$B$31-1,$I56&gt;=Z$4),"■",""))</f>
        <v/>
      </c>
      <c r="AA56" s="24">
        <f>IF(OR($H56="",$I56="",AA$4=""),"",IF(AND($H56&lt;=AA$4+'集計を見る'!$B$31-1,$I56&gt;=AA$4),"■",""))</f>
        <v/>
      </c>
    </row>
    <row r="57" hidden="1" ht="22" customHeight="1">
      <c r="A57" s="79" t="n"/>
      <c r="B57" s="80" t="n"/>
      <c r="C57" s="79" t="n"/>
      <c r="D57" s="78" t="n"/>
      <c r="E57" s="81" t="n"/>
      <c r="F57" s="80" t="n"/>
      <c r="G57" s="55">
        <f>IF(OR($B57="",$D57=""),"",MAX(1,ROUNDUP($D57/IF(OR($B$2="",$B$2&lt;=0),1,$B$2),0)))</f>
        <v/>
      </c>
      <c r="H57" s="12">
        <f>IF(OR($G57="",'集計を見る'!$B$10=""),"",IF($B$3="はい",'集計を見る'!$B$10+SUM($G$5:$G57)-$G57,IF(SUM($G$5:$G57)-$G57=0,'集計を見る'!$B$10,WORKDAY('集計を見る'!$B$10,SUM($G$5:$G57)-$G57))))</f>
        <v/>
      </c>
      <c r="I57" s="12">
        <f>IF(OR($G57="",'集計を見る'!$B$10=""),"",IF($B$3="はい",'集計を見る'!$B$10+SUM($G$5:$G57)-1,IF(SUM($G$5:$G57)-1=0,'集計を見る'!$B$10,WORKDAY('集計を見る'!$B$10,SUM($G$5:$G57)-1))))</f>
        <v/>
      </c>
      <c r="J57" s="55">
        <f>IF($I57="","",$I57-TODAY())</f>
        <v/>
      </c>
      <c r="K57" s="56">
        <f>IF($D57="","",ROUND($D57*(100-IF($E57="",0,$E57))/100,1))</f>
        <v/>
      </c>
      <c r="L57" s="57">
        <f>IF(OR($H57="",$I57=""),"",IF(TODAY()&gt;=$I57,100,IF(TODAY()&lt;$H57,0,ROUND((TODAY()-$H57+1)/($I57-$H57+1)*100,0))))</f>
        <v/>
      </c>
      <c r="M57" s="58">
        <f>IF(OR($L57="",$E57=""),"",$E57-$L57)</f>
        <v/>
      </c>
      <c r="N57" s="16">
        <f>IF($B57="","",IF($D57="","入力が足りません",IF($E57&gt;=100,"完了",IF($I57="","日程が出ません",IF($I57&lt;TODAY(),"遅れています",IF($H57&gt;TODAY(),"これから","いま進める"))))))</f>
        <v/>
      </c>
      <c r="O57" s="16">
        <f>IF($I57="","",TEXT($I57,"yyyy/mm"))</f>
        <v/>
      </c>
      <c r="P57" s="17">
        <f>IF(OR($H57="",$I57="",P$4=""),"",IF(AND($H57&lt;=P$4+'集計を見る'!$B$31-1,$I57&gt;=P$4),"■",""))</f>
        <v/>
      </c>
      <c r="Q57" s="17">
        <f>IF(OR($H57="",$I57="",Q$4=""),"",IF(AND($H57&lt;=Q$4+'集計を見る'!$B$31-1,$I57&gt;=Q$4),"■",""))</f>
        <v/>
      </c>
      <c r="R57" s="17">
        <f>IF(OR($H57="",$I57="",R$4=""),"",IF(AND($H57&lt;=R$4+'集計を見る'!$B$31-1,$I57&gt;=R$4),"■",""))</f>
        <v/>
      </c>
      <c r="S57" s="17">
        <f>IF(OR($H57="",$I57="",S$4=""),"",IF(AND($H57&lt;=S$4+'集計を見る'!$B$31-1,$I57&gt;=S$4),"■",""))</f>
        <v/>
      </c>
      <c r="T57" s="17">
        <f>IF(OR($H57="",$I57="",T$4=""),"",IF(AND($H57&lt;=T$4+'集計を見る'!$B$31-1,$I57&gt;=T$4),"■",""))</f>
        <v/>
      </c>
      <c r="U57" s="17">
        <f>IF(OR($H57="",$I57="",U$4=""),"",IF(AND($H57&lt;=U$4+'集計を見る'!$B$31-1,$I57&gt;=U$4),"■",""))</f>
        <v/>
      </c>
      <c r="V57" s="17">
        <f>IF(OR($H57="",$I57="",V$4=""),"",IF(AND($H57&lt;=V$4+'集計を見る'!$B$31-1,$I57&gt;=V$4),"■",""))</f>
        <v/>
      </c>
      <c r="W57" s="17">
        <f>IF(OR($H57="",$I57="",W$4=""),"",IF(AND($H57&lt;=W$4+'集計を見る'!$B$31-1,$I57&gt;=W$4),"■",""))</f>
        <v/>
      </c>
      <c r="X57" s="17">
        <f>IF(OR($H57="",$I57="",X$4=""),"",IF(AND($H57&lt;=X$4+'集計を見る'!$B$31-1,$I57&gt;=X$4),"■",""))</f>
        <v/>
      </c>
      <c r="Y57" s="17">
        <f>IF(OR($H57="",$I57="",Y$4=""),"",IF(AND($H57&lt;=Y$4+'集計を見る'!$B$31-1,$I57&gt;=Y$4),"■",""))</f>
        <v/>
      </c>
      <c r="Z57" s="17">
        <f>IF(OR($H57="",$I57="",Z$4=""),"",IF(AND($H57&lt;=Z$4+'集計を見る'!$B$31-1,$I57&gt;=Z$4),"■",""))</f>
        <v/>
      </c>
      <c r="AA57" s="17">
        <f>IF(OR($H57="",$I57="",AA$4=""),"",IF(AND($H57&lt;=AA$4+'集計を見る'!$B$31-1,$I57&gt;=AA$4),"■",""))</f>
        <v/>
      </c>
    </row>
    <row r="58" hidden="1" ht="22" customHeight="1">
      <c r="A58" s="79" t="n"/>
      <c r="B58" s="80" t="n"/>
      <c r="C58" s="79" t="n"/>
      <c r="D58" s="78" t="n"/>
      <c r="E58" s="81" t="n"/>
      <c r="F58" s="80" t="n"/>
      <c r="G58" s="59">
        <f>IF(OR($B58="",$D58=""),"",MAX(1,ROUNDUP($D58/IF(OR($B$2="",$B$2&lt;=0),1,$B$2),0)))</f>
        <v/>
      </c>
      <c r="H58" s="19">
        <f>IF(OR($G58="",'集計を見る'!$B$10=""),"",IF($B$3="はい",'集計を見る'!$B$10+SUM($G$5:$G58)-$G58,IF(SUM($G$5:$G58)-$G58=0,'集計を見る'!$B$10,WORKDAY('集計を見る'!$B$10,SUM($G$5:$G58)-$G58))))</f>
        <v/>
      </c>
      <c r="I58" s="19">
        <f>IF(OR($G58="",'集計を見る'!$B$10=""),"",IF($B$3="はい",'集計を見る'!$B$10+SUM($G$5:$G58)-1,IF(SUM($G$5:$G58)-1=0,'集計を見る'!$B$10,WORKDAY('集計を見る'!$B$10,SUM($G$5:$G58)-1))))</f>
        <v/>
      </c>
      <c r="J58" s="59">
        <f>IF($I58="","",$I58-TODAY())</f>
        <v/>
      </c>
      <c r="K58" s="60">
        <f>IF($D58="","",ROUND($D58*(100-IF($E58="",0,$E58))/100,1))</f>
        <v/>
      </c>
      <c r="L58" s="61">
        <f>IF(OR($H58="",$I58=""),"",IF(TODAY()&gt;=$I58,100,IF(TODAY()&lt;$H58,0,ROUND((TODAY()-$H58+1)/($I58-$H58+1)*100,0))))</f>
        <v/>
      </c>
      <c r="M58" s="62">
        <f>IF(OR($L58="",$E58=""),"",$E58-$L58)</f>
        <v/>
      </c>
      <c r="N58" s="23">
        <f>IF($B58="","",IF($D58="","入力が足りません",IF($E58&gt;=100,"完了",IF($I58="","日程が出ません",IF($I58&lt;TODAY(),"遅れています",IF($H58&gt;TODAY(),"これから","いま進める"))))))</f>
        <v/>
      </c>
      <c r="O58" s="23">
        <f>IF($I58="","",TEXT($I58,"yyyy/mm"))</f>
        <v/>
      </c>
      <c r="P58" s="24">
        <f>IF(OR($H58="",$I58="",P$4=""),"",IF(AND($H58&lt;=P$4+'集計を見る'!$B$31-1,$I58&gt;=P$4),"■",""))</f>
        <v/>
      </c>
      <c r="Q58" s="24">
        <f>IF(OR($H58="",$I58="",Q$4=""),"",IF(AND($H58&lt;=Q$4+'集計を見る'!$B$31-1,$I58&gt;=Q$4),"■",""))</f>
        <v/>
      </c>
      <c r="R58" s="24">
        <f>IF(OR($H58="",$I58="",R$4=""),"",IF(AND($H58&lt;=R$4+'集計を見る'!$B$31-1,$I58&gt;=R$4),"■",""))</f>
        <v/>
      </c>
      <c r="S58" s="24">
        <f>IF(OR($H58="",$I58="",S$4=""),"",IF(AND($H58&lt;=S$4+'集計を見る'!$B$31-1,$I58&gt;=S$4),"■",""))</f>
        <v/>
      </c>
      <c r="T58" s="24">
        <f>IF(OR($H58="",$I58="",T$4=""),"",IF(AND($H58&lt;=T$4+'集計を見る'!$B$31-1,$I58&gt;=T$4),"■",""))</f>
        <v/>
      </c>
      <c r="U58" s="24">
        <f>IF(OR($H58="",$I58="",U$4=""),"",IF(AND($H58&lt;=U$4+'集計を見る'!$B$31-1,$I58&gt;=U$4),"■",""))</f>
        <v/>
      </c>
      <c r="V58" s="24">
        <f>IF(OR($H58="",$I58="",V$4=""),"",IF(AND($H58&lt;=V$4+'集計を見る'!$B$31-1,$I58&gt;=V$4),"■",""))</f>
        <v/>
      </c>
      <c r="W58" s="24">
        <f>IF(OR($H58="",$I58="",W$4=""),"",IF(AND($H58&lt;=W$4+'集計を見る'!$B$31-1,$I58&gt;=W$4),"■",""))</f>
        <v/>
      </c>
      <c r="X58" s="24">
        <f>IF(OR($H58="",$I58="",X$4=""),"",IF(AND($H58&lt;=X$4+'集計を見る'!$B$31-1,$I58&gt;=X$4),"■",""))</f>
        <v/>
      </c>
      <c r="Y58" s="24">
        <f>IF(OR($H58="",$I58="",Y$4=""),"",IF(AND($H58&lt;=Y$4+'集計を見る'!$B$31-1,$I58&gt;=Y$4),"■",""))</f>
        <v/>
      </c>
      <c r="Z58" s="24">
        <f>IF(OR($H58="",$I58="",Z$4=""),"",IF(AND($H58&lt;=Z$4+'集計を見る'!$B$31-1,$I58&gt;=Z$4),"■",""))</f>
        <v/>
      </c>
      <c r="AA58" s="24">
        <f>IF(OR($H58="",$I58="",AA$4=""),"",IF(AND($H58&lt;=AA$4+'集計を見る'!$B$31-1,$I58&gt;=AA$4),"■",""))</f>
        <v/>
      </c>
    </row>
    <row r="59" hidden="1" ht="22" customHeight="1">
      <c r="A59" s="79" t="n"/>
      <c r="B59" s="80" t="n"/>
      <c r="C59" s="79" t="n"/>
      <c r="D59" s="78" t="n"/>
      <c r="E59" s="81" t="n"/>
      <c r="F59" s="80" t="n"/>
      <c r="G59" s="55">
        <f>IF(OR($B59="",$D59=""),"",MAX(1,ROUNDUP($D59/IF(OR($B$2="",$B$2&lt;=0),1,$B$2),0)))</f>
        <v/>
      </c>
      <c r="H59" s="12">
        <f>IF(OR($G59="",'集計を見る'!$B$10=""),"",IF($B$3="はい",'集計を見る'!$B$10+SUM($G$5:$G59)-$G59,IF(SUM($G$5:$G59)-$G59=0,'集計を見る'!$B$10,WORKDAY('集計を見る'!$B$10,SUM($G$5:$G59)-$G59))))</f>
        <v/>
      </c>
      <c r="I59" s="12">
        <f>IF(OR($G59="",'集計を見る'!$B$10=""),"",IF($B$3="はい",'集計を見る'!$B$10+SUM($G$5:$G59)-1,IF(SUM($G$5:$G59)-1=0,'集計を見る'!$B$10,WORKDAY('集計を見る'!$B$10,SUM($G$5:$G59)-1))))</f>
        <v/>
      </c>
      <c r="J59" s="55">
        <f>IF($I59="","",$I59-TODAY())</f>
        <v/>
      </c>
      <c r="K59" s="56">
        <f>IF($D59="","",ROUND($D59*(100-IF($E59="",0,$E59))/100,1))</f>
        <v/>
      </c>
      <c r="L59" s="57">
        <f>IF(OR($H59="",$I59=""),"",IF(TODAY()&gt;=$I59,100,IF(TODAY()&lt;$H59,0,ROUND((TODAY()-$H59+1)/($I59-$H59+1)*100,0))))</f>
        <v/>
      </c>
      <c r="M59" s="58">
        <f>IF(OR($L59="",$E59=""),"",$E59-$L59)</f>
        <v/>
      </c>
      <c r="N59" s="16">
        <f>IF($B59="","",IF($D59="","入力が足りません",IF($E59&gt;=100,"完了",IF($I59="","日程が出ません",IF($I59&lt;TODAY(),"遅れています",IF($H59&gt;TODAY(),"これから","いま進める"))))))</f>
        <v/>
      </c>
      <c r="O59" s="16">
        <f>IF($I59="","",TEXT($I59,"yyyy/mm"))</f>
        <v/>
      </c>
      <c r="P59" s="17">
        <f>IF(OR($H59="",$I59="",P$4=""),"",IF(AND($H59&lt;=P$4+'集計を見る'!$B$31-1,$I59&gt;=P$4),"■",""))</f>
        <v/>
      </c>
      <c r="Q59" s="17">
        <f>IF(OR($H59="",$I59="",Q$4=""),"",IF(AND($H59&lt;=Q$4+'集計を見る'!$B$31-1,$I59&gt;=Q$4),"■",""))</f>
        <v/>
      </c>
      <c r="R59" s="17">
        <f>IF(OR($H59="",$I59="",R$4=""),"",IF(AND($H59&lt;=R$4+'集計を見る'!$B$31-1,$I59&gt;=R$4),"■",""))</f>
        <v/>
      </c>
      <c r="S59" s="17">
        <f>IF(OR($H59="",$I59="",S$4=""),"",IF(AND($H59&lt;=S$4+'集計を見る'!$B$31-1,$I59&gt;=S$4),"■",""))</f>
        <v/>
      </c>
      <c r="T59" s="17">
        <f>IF(OR($H59="",$I59="",T$4=""),"",IF(AND($H59&lt;=T$4+'集計を見る'!$B$31-1,$I59&gt;=T$4),"■",""))</f>
        <v/>
      </c>
      <c r="U59" s="17">
        <f>IF(OR($H59="",$I59="",U$4=""),"",IF(AND($H59&lt;=U$4+'集計を見る'!$B$31-1,$I59&gt;=U$4),"■",""))</f>
        <v/>
      </c>
      <c r="V59" s="17">
        <f>IF(OR($H59="",$I59="",V$4=""),"",IF(AND($H59&lt;=V$4+'集計を見る'!$B$31-1,$I59&gt;=V$4),"■",""))</f>
        <v/>
      </c>
      <c r="W59" s="17">
        <f>IF(OR($H59="",$I59="",W$4=""),"",IF(AND($H59&lt;=W$4+'集計を見る'!$B$31-1,$I59&gt;=W$4),"■",""))</f>
        <v/>
      </c>
      <c r="X59" s="17">
        <f>IF(OR($H59="",$I59="",X$4=""),"",IF(AND($H59&lt;=X$4+'集計を見る'!$B$31-1,$I59&gt;=X$4),"■",""))</f>
        <v/>
      </c>
      <c r="Y59" s="17">
        <f>IF(OR($H59="",$I59="",Y$4=""),"",IF(AND($H59&lt;=Y$4+'集計を見る'!$B$31-1,$I59&gt;=Y$4),"■",""))</f>
        <v/>
      </c>
      <c r="Z59" s="17">
        <f>IF(OR($H59="",$I59="",Z$4=""),"",IF(AND($H59&lt;=Z$4+'集計を見る'!$B$31-1,$I59&gt;=Z$4),"■",""))</f>
        <v/>
      </c>
      <c r="AA59" s="17">
        <f>IF(OR($H59="",$I59="",AA$4=""),"",IF(AND($H59&lt;=AA$4+'集計を見る'!$B$31-1,$I59&gt;=AA$4),"■",""))</f>
        <v/>
      </c>
    </row>
    <row r="60" hidden="1" ht="22" customHeight="1">
      <c r="A60" s="79" t="n"/>
      <c r="B60" s="80" t="n"/>
      <c r="C60" s="79" t="n"/>
      <c r="D60" s="78" t="n"/>
      <c r="E60" s="81" t="n"/>
      <c r="F60" s="80" t="n"/>
      <c r="G60" s="59">
        <f>IF(OR($B60="",$D60=""),"",MAX(1,ROUNDUP($D60/IF(OR($B$2="",$B$2&lt;=0),1,$B$2),0)))</f>
        <v/>
      </c>
      <c r="H60" s="19">
        <f>IF(OR($G60="",'集計を見る'!$B$10=""),"",IF($B$3="はい",'集計を見る'!$B$10+SUM($G$5:$G60)-$G60,IF(SUM($G$5:$G60)-$G60=0,'集計を見る'!$B$10,WORKDAY('集計を見る'!$B$10,SUM($G$5:$G60)-$G60))))</f>
        <v/>
      </c>
      <c r="I60" s="19">
        <f>IF(OR($G60="",'集計を見る'!$B$10=""),"",IF($B$3="はい",'集計を見る'!$B$10+SUM($G$5:$G60)-1,IF(SUM($G$5:$G60)-1=0,'集計を見る'!$B$10,WORKDAY('集計を見る'!$B$10,SUM($G$5:$G60)-1))))</f>
        <v/>
      </c>
      <c r="J60" s="59">
        <f>IF($I60="","",$I60-TODAY())</f>
        <v/>
      </c>
      <c r="K60" s="60">
        <f>IF($D60="","",ROUND($D60*(100-IF($E60="",0,$E60))/100,1))</f>
        <v/>
      </c>
      <c r="L60" s="61">
        <f>IF(OR($H60="",$I60=""),"",IF(TODAY()&gt;=$I60,100,IF(TODAY()&lt;$H60,0,ROUND((TODAY()-$H60+1)/($I60-$H60+1)*100,0))))</f>
        <v/>
      </c>
      <c r="M60" s="62">
        <f>IF(OR($L60="",$E60=""),"",$E60-$L60)</f>
        <v/>
      </c>
      <c r="N60" s="23">
        <f>IF($B60="","",IF($D60="","入力が足りません",IF($E60&gt;=100,"完了",IF($I60="","日程が出ません",IF($I60&lt;TODAY(),"遅れています",IF($H60&gt;TODAY(),"これから","いま進める"))))))</f>
        <v/>
      </c>
      <c r="O60" s="23">
        <f>IF($I60="","",TEXT($I60,"yyyy/mm"))</f>
        <v/>
      </c>
      <c r="P60" s="24">
        <f>IF(OR($H60="",$I60="",P$4=""),"",IF(AND($H60&lt;=P$4+'集計を見る'!$B$31-1,$I60&gt;=P$4),"■",""))</f>
        <v/>
      </c>
      <c r="Q60" s="24">
        <f>IF(OR($H60="",$I60="",Q$4=""),"",IF(AND($H60&lt;=Q$4+'集計を見る'!$B$31-1,$I60&gt;=Q$4),"■",""))</f>
        <v/>
      </c>
      <c r="R60" s="24">
        <f>IF(OR($H60="",$I60="",R$4=""),"",IF(AND($H60&lt;=R$4+'集計を見る'!$B$31-1,$I60&gt;=R$4),"■",""))</f>
        <v/>
      </c>
      <c r="S60" s="24">
        <f>IF(OR($H60="",$I60="",S$4=""),"",IF(AND($H60&lt;=S$4+'集計を見る'!$B$31-1,$I60&gt;=S$4),"■",""))</f>
        <v/>
      </c>
      <c r="T60" s="24">
        <f>IF(OR($H60="",$I60="",T$4=""),"",IF(AND($H60&lt;=T$4+'集計を見る'!$B$31-1,$I60&gt;=T$4),"■",""))</f>
        <v/>
      </c>
      <c r="U60" s="24">
        <f>IF(OR($H60="",$I60="",U$4=""),"",IF(AND($H60&lt;=U$4+'集計を見る'!$B$31-1,$I60&gt;=U$4),"■",""))</f>
        <v/>
      </c>
      <c r="V60" s="24">
        <f>IF(OR($H60="",$I60="",V$4=""),"",IF(AND($H60&lt;=V$4+'集計を見る'!$B$31-1,$I60&gt;=V$4),"■",""))</f>
        <v/>
      </c>
      <c r="W60" s="24">
        <f>IF(OR($H60="",$I60="",W$4=""),"",IF(AND($H60&lt;=W$4+'集計を見る'!$B$31-1,$I60&gt;=W$4),"■",""))</f>
        <v/>
      </c>
      <c r="X60" s="24">
        <f>IF(OR($H60="",$I60="",X$4=""),"",IF(AND($H60&lt;=X$4+'集計を見る'!$B$31-1,$I60&gt;=X$4),"■",""))</f>
        <v/>
      </c>
      <c r="Y60" s="24">
        <f>IF(OR($H60="",$I60="",Y$4=""),"",IF(AND($H60&lt;=Y$4+'集計を見る'!$B$31-1,$I60&gt;=Y$4),"■",""))</f>
        <v/>
      </c>
      <c r="Z60" s="24">
        <f>IF(OR($H60="",$I60="",Z$4=""),"",IF(AND($H60&lt;=Z$4+'集計を見る'!$B$31-1,$I60&gt;=Z$4),"■",""))</f>
        <v/>
      </c>
      <c r="AA60" s="24">
        <f>IF(OR($H60="",$I60="",AA$4=""),"",IF(AND($H60&lt;=AA$4+'集計を見る'!$B$31-1,$I60&gt;=AA$4),"■",""))</f>
        <v/>
      </c>
    </row>
    <row r="61" hidden="1" ht="22" customHeight="1">
      <c r="A61" s="79" t="n"/>
      <c r="B61" s="80" t="n"/>
      <c r="C61" s="79" t="n"/>
      <c r="D61" s="78" t="n"/>
      <c r="E61" s="81" t="n"/>
      <c r="F61" s="80" t="n"/>
      <c r="G61" s="55">
        <f>IF(OR($B61="",$D61=""),"",MAX(1,ROUNDUP($D61/IF(OR($B$2="",$B$2&lt;=0),1,$B$2),0)))</f>
        <v/>
      </c>
      <c r="H61" s="12">
        <f>IF(OR($G61="",'集計を見る'!$B$10=""),"",IF($B$3="はい",'集計を見る'!$B$10+SUM($G$5:$G61)-$G61,IF(SUM($G$5:$G61)-$G61=0,'集計を見る'!$B$10,WORKDAY('集計を見る'!$B$10,SUM($G$5:$G61)-$G61))))</f>
        <v/>
      </c>
      <c r="I61" s="12">
        <f>IF(OR($G61="",'集計を見る'!$B$10=""),"",IF($B$3="はい",'集計を見る'!$B$10+SUM($G$5:$G61)-1,IF(SUM($G$5:$G61)-1=0,'集計を見る'!$B$10,WORKDAY('集計を見る'!$B$10,SUM($G$5:$G61)-1))))</f>
        <v/>
      </c>
      <c r="J61" s="55">
        <f>IF($I61="","",$I61-TODAY())</f>
        <v/>
      </c>
      <c r="K61" s="56">
        <f>IF($D61="","",ROUND($D61*(100-IF($E61="",0,$E61))/100,1))</f>
        <v/>
      </c>
      <c r="L61" s="57">
        <f>IF(OR($H61="",$I61=""),"",IF(TODAY()&gt;=$I61,100,IF(TODAY()&lt;$H61,0,ROUND((TODAY()-$H61+1)/($I61-$H61+1)*100,0))))</f>
        <v/>
      </c>
      <c r="M61" s="58">
        <f>IF(OR($L61="",$E61=""),"",$E61-$L61)</f>
        <v/>
      </c>
      <c r="N61" s="16">
        <f>IF($B61="","",IF($D61="","入力が足りません",IF($E61&gt;=100,"完了",IF($I61="","日程が出ません",IF($I61&lt;TODAY(),"遅れています",IF($H61&gt;TODAY(),"これから","いま進める"))))))</f>
        <v/>
      </c>
      <c r="O61" s="16">
        <f>IF($I61="","",TEXT($I61,"yyyy/mm"))</f>
        <v/>
      </c>
      <c r="P61" s="17">
        <f>IF(OR($H61="",$I61="",P$4=""),"",IF(AND($H61&lt;=P$4+'集計を見る'!$B$31-1,$I61&gt;=P$4),"■",""))</f>
        <v/>
      </c>
      <c r="Q61" s="17">
        <f>IF(OR($H61="",$I61="",Q$4=""),"",IF(AND($H61&lt;=Q$4+'集計を見る'!$B$31-1,$I61&gt;=Q$4),"■",""))</f>
        <v/>
      </c>
      <c r="R61" s="17">
        <f>IF(OR($H61="",$I61="",R$4=""),"",IF(AND($H61&lt;=R$4+'集計を見る'!$B$31-1,$I61&gt;=R$4),"■",""))</f>
        <v/>
      </c>
      <c r="S61" s="17">
        <f>IF(OR($H61="",$I61="",S$4=""),"",IF(AND($H61&lt;=S$4+'集計を見る'!$B$31-1,$I61&gt;=S$4),"■",""))</f>
        <v/>
      </c>
      <c r="T61" s="17">
        <f>IF(OR($H61="",$I61="",T$4=""),"",IF(AND($H61&lt;=T$4+'集計を見る'!$B$31-1,$I61&gt;=T$4),"■",""))</f>
        <v/>
      </c>
      <c r="U61" s="17">
        <f>IF(OR($H61="",$I61="",U$4=""),"",IF(AND($H61&lt;=U$4+'集計を見る'!$B$31-1,$I61&gt;=U$4),"■",""))</f>
        <v/>
      </c>
      <c r="V61" s="17">
        <f>IF(OR($H61="",$I61="",V$4=""),"",IF(AND($H61&lt;=V$4+'集計を見る'!$B$31-1,$I61&gt;=V$4),"■",""))</f>
        <v/>
      </c>
      <c r="W61" s="17">
        <f>IF(OR($H61="",$I61="",W$4=""),"",IF(AND($H61&lt;=W$4+'集計を見る'!$B$31-1,$I61&gt;=W$4),"■",""))</f>
        <v/>
      </c>
      <c r="X61" s="17">
        <f>IF(OR($H61="",$I61="",X$4=""),"",IF(AND($H61&lt;=X$4+'集計を見る'!$B$31-1,$I61&gt;=X$4),"■",""))</f>
        <v/>
      </c>
      <c r="Y61" s="17">
        <f>IF(OR($H61="",$I61="",Y$4=""),"",IF(AND($H61&lt;=Y$4+'集計を見る'!$B$31-1,$I61&gt;=Y$4),"■",""))</f>
        <v/>
      </c>
      <c r="Z61" s="17">
        <f>IF(OR($H61="",$I61="",Z$4=""),"",IF(AND($H61&lt;=Z$4+'集計を見る'!$B$31-1,$I61&gt;=Z$4),"■",""))</f>
        <v/>
      </c>
      <c r="AA61" s="17">
        <f>IF(OR($H61="",$I61="",AA$4=""),"",IF(AND($H61&lt;=AA$4+'集計を見る'!$B$31-1,$I61&gt;=AA$4),"■",""))</f>
        <v/>
      </c>
    </row>
    <row r="62" hidden="1" ht="22" customHeight="1">
      <c r="A62" s="79" t="n"/>
      <c r="B62" s="80" t="n"/>
      <c r="C62" s="79" t="n"/>
      <c r="D62" s="78" t="n"/>
      <c r="E62" s="81" t="n"/>
      <c r="F62" s="80" t="n"/>
      <c r="G62" s="59">
        <f>IF(OR($B62="",$D62=""),"",MAX(1,ROUNDUP($D62/IF(OR($B$2="",$B$2&lt;=0),1,$B$2),0)))</f>
        <v/>
      </c>
      <c r="H62" s="19">
        <f>IF(OR($G62="",'集計を見る'!$B$10=""),"",IF($B$3="はい",'集計を見る'!$B$10+SUM($G$5:$G62)-$G62,IF(SUM($G$5:$G62)-$G62=0,'集計を見る'!$B$10,WORKDAY('集計を見る'!$B$10,SUM($G$5:$G62)-$G62))))</f>
        <v/>
      </c>
      <c r="I62" s="19">
        <f>IF(OR($G62="",'集計を見る'!$B$10=""),"",IF($B$3="はい",'集計を見る'!$B$10+SUM($G$5:$G62)-1,IF(SUM($G$5:$G62)-1=0,'集計を見る'!$B$10,WORKDAY('集計を見る'!$B$10,SUM($G$5:$G62)-1))))</f>
        <v/>
      </c>
      <c r="J62" s="59">
        <f>IF($I62="","",$I62-TODAY())</f>
        <v/>
      </c>
      <c r="K62" s="60">
        <f>IF($D62="","",ROUND($D62*(100-IF($E62="",0,$E62))/100,1))</f>
        <v/>
      </c>
      <c r="L62" s="61">
        <f>IF(OR($H62="",$I62=""),"",IF(TODAY()&gt;=$I62,100,IF(TODAY()&lt;$H62,0,ROUND((TODAY()-$H62+1)/($I62-$H62+1)*100,0))))</f>
        <v/>
      </c>
      <c r="M62" s="62">
        <f>IF(OR($L62="",$E62=""),"",$E62-$L62)</f>
        <v/>
      </c>
      <c r="N62" s="23">
        <f>IF($B62="","",IF($D62="","入力が足りません",IF($E62&gt;=100,"完了",IF($I62="","日程が出ません",IF($I62&lt;TODAY(),"遅れています",IF($H62&gt;TODAY(),"これから","いま進める"))))))</f>
        <v/>
      </c>
      <c r="O62" s="23">
        <f>IF($I62="","",TEXT($I62,"yyyy/mm"))</f>
        <v/>
      </c>
      <c r="P62" s="24">
        <f>IF(OR($H62="",$I62="",P$4=""),"",IF(AND($H62&lt;=P$4+'集計を見る'!$B$31-1,$I62&gt;=P$4),"■",""))</f>
        <v/>
      </c>
      <c r="Q62" s="24">
        <f>IF(OR($H62="",$I62="",Q$4=""),"",IF(AND($H62&lt;=Q$4+'集計を見る'!$B$31-1,$I62&gt;=Q$4),"■",""))</f>
        <v/>
      </c>
      <c r="R62" s="24">
        <f>IF(OR($H62="",$I62="",R$4=""),"",IF(AND($H62&lt;=R$4+'集計を見る'!$B$31-1,$I62&gt;=R$4),"■",""))</f>
        <v/>
      </c>
      <c r="S62" s="24">
        <f>IF(OR($H62="",$I62="",S$4=""),"",IF(AND($H62&lt;=S$4+'集計を見る'!$B$31-1,$I62&gt;=S$4),"■",""))</f>
        <v/>
      </c>
      <c r="T62" s="24">
        <f>IF(OR($H62="",$I62="",T$4=""),"",IF(AND($H62&lt;=T$4+'集計を見る'!$B$31-1,$I62&gt;=T$4),"■",""))</f>
        <v/>
      </c>
      <c r="U62" s="24">
        <f>IF(OR($H62="",$I62="",U$4=""),"",IF(AND($H62&lt;=U$4+'集計を見る'!$B$31-1,$I62&gt;=U$4),"■",""))</f>
        <v/>
      </c>
      <c r="V62" s="24">
        <f>IF(OR($H62="",$I62="",V$4=""),"",IF(AND($H62&lt;=V$4+'集計を見る'!$B$31-1,$I62&gt;=V$4),"■",""))</f>
        <v/>
      </c>
      <c r="W62" s="24">
        <f>IF(OR($H62="",$I62="",W$4=""),"",IF(AND($H62&lt;=W$4+'集計を見る'!$B$31-1,$I62&gt;=W$4),"■",""))</f>
        <v/>
      </c>
      <c r="X62" s="24">
        <f>IF(OR($H62="",$I62="",X$4=""),"",IF(AND($H62&lt;=X$4+'集計を見る'!$B$31-1,$I62&gt;=X$4),"■",""))</f>
        <v/>
      </c>
      <c r="Y62" s="24">
        <f>IF(OR($H62="",$I62="",Y$4=""),"",IF(AND($H62&lt;=Y$4+'集計を見る'!$B$31-1,$I62&gt;=Y$4),"■",""))</f>
        <v/>
      </c>
      <c r="Z62" s="24">
        <f>IF(OR($H62="",$I62="",Z$4=""),"",IF(AND($H62&lt;=Z$4+'集計を見る'!$B$31-1,$I62&gt;=Z$4),"■",""))</f>
        <v/>
      </c>
      <c r="AA62" s="24">
        <f>IF(OR($H62="",$I62="",AA$4=""),"",IF(AND($H62&lt;=AA$4+'集計を見る'!$B$31-1,$I62&gt;=AA$4),"■",""))</f>
        <v/>
      </c>
    </row>
    <row r="63" hidden="1" ht="22" customHeight="1">
      <c r="A63" s="79" t="n"/>
      <c r="B63" s="80" t="n"/>
      <c r="C63" s="79" t="n"/>
      <c r="D63" s="78" t="n"/>
      <c r="E63" s="81" t="n"/>
      <c r="F63" s="80" t="n"/>
      <c r="G63" s="55">
        <f>IF(OR($B63="",$D63=""),"",MAX(1,ROUNDUP($D63/IF(OR($B$2="",$B$2&lt;=0),1,$B$2),0)))</f>
        <v/>
      </c>
      <c r="H63" s="12">
        <f>IF(OR($G63="",'集計を見る'!$B$10=""),"",IF($B$3="はい",'集計を見る'!$B$10+SUM($G$5:$G63)-$G63,IF(SUM($G$5:$G63)-$G63=0,'集計を見る'!$B$10,WORKDAY('集計を見る'!$B$10,SUM($G$5:$G63)-$G63))))</f>
        <v/>
      </c>
      <c r="I63" s="12">
        <f>IF(OR($G63="",'集計を見る'!$B$10=""),"",IF($B$3="はい",'集計を見る'!$B$10+SUM($G$5:$G63)-1,IF(SUM($G$5:$G63)-1=0,'集計を見る'!$B$10,WORKDAY('集計を見る'!$B$10,SUM($G$5:$G63)-1))))</f>
        <v/>
      </c>
      <c r="J63" s="55">
        <f>IF($I63="","",$I63-TODAY())</f>
        <v/>
      </c>
      <c r="K63" s="56">
        <f>IF($D63="","",ROUND($D63*(100-IF($E63="",0,$E63))/100,1))</f>
        <v/>
      </c>
      <c r="L63" s="57">
        <f>IF(OR($H63="",$I63=""),"",IF(TODAY()&gt;=$I63,100,IF(TODAY()&lt;$H63,0,ROUND((TODAY()-$H63+1)/($I63-$H63+1)*100,0))))</f>
        <v/>
      </c>
      <c r="M63" s="58">
        <f>IF(OR($L63="",$E63=""),"",$E63-$L63)</f>
        <v/>
      </c>
      <c r="N63" s="16">
        <f>IF($B63="","",IF($D63="","入力が足りません",IF($E63&gt;=100,"完了",IF($I63="","日程が出ません",IF($I63&lt;TODAY(),"遅れています",IF($H63&gt;TODAY(),"これから","いま進める"))))))</f>
        <v/>
      </c>
      <c r="O63" s="16">
        <f>IF($I63="","",TEXT($I63,"yyyy/mm"))</f>
        <v/>
      </c>
      <c r="P63" s="17">
        <f>IF(OR($H63="",$I63="",P$4=""),"",IF(AND($H63&lt;=P$4+'集計を見る'!$B$31-1,$I63&gt;=P$4),"■",""))</f>
        <v/>
      </c>
      <c r="Q63" s="17">
        <f>IF(OR($H63="",$I63="",Q$4=""),"",IF(AND($H63&lt;=Q$4+'集計を見る'!$B$31-1,$I63&gt;=Q$4),"■",""))</f>
        <v/>
      </c>
      <c r="R63" s="17">
        <f>IF(OR($H63="",$I63="",R$4=""),"",IF(AND($H63&lt;=R$4+'集計を見る'!$B$31-1,$I63&gt;=R$4),"■",""))</f>
        <v/>
      </c>
      <c r="S63" s="17">
        <f>IF(OR($H63="",$I63="",S$4=""),"",IF(AND($H63&lt;=S$4+'集計を見る'!$B$31-1,$I63&gt;=S$4),"■",""))</f>
        <v/>
      </c>
      <c r="T63" s="17">
        <f>IF(OR($H63="",$I63="",T$4=""),"",IF(AND($H63&lt;=T$4+'集計を見る'!$B$31-1,$I63&gt;=T$4),"■",""))</f>
        <v/>
      </c>
      <c r="U63" s="17">
        <f>IF(OR($H63="",$I63="",U$4=""),"",IF(AND($H63&lt;=U$4+'集計を見る'!$B$31-1,$I63&gt;=U$4),"■",""))</f>
        <v/>
      </c>
      <c r="V63" s="17">
        <f>IF(OR($H63="",$I63="",V$4=""),"",IF(AND($H63&lt;=V$4+'集計を見る'!$B$31-1,$I63&gt;=V$4),"■",""))</f>
        <v/>
      </c>
      <c r="W63" s="17">
        <f>IF(OR($H63="",$I63="",W$4=""),"",IF(AND($H63&lt;=W$4+'集計を見る'!$B$31-1,$I63&gt;=W$4),"■",""))</f>
        <v/>
      </c>
      <c r="X63" s="17">
        <f>IF(OR($H63="",$I63="",X$4=""),"",IF(AND($H63&lt;=X$4+'集計を見る'!$B$31-1,$I63&gt;=X$4),"■",""))</f>
        <v/>
      </c>
      <c r="Y63" s="17">
        <f>IF(OR($H63="",$I63="",Y$4=""),"",IF(AND($H63&lt;=Y$4+'集計を見る'!$B$31-1,$I63&gt;=Y$4),"■",""))</f>
        <v/>
      </c>
      <c r="Z63" s="17">
        <f>IF(OR($H63="",$I63="",Z$4=""),"",IF(AND($H63&lt;=Z$4+'集計を見る'!$B$31-1,$I63&gt;=Z$4),"■",""))</f>
        <v/>
      </c>
      <c r="AA63" s="17">
        <f>IF(OR($H63="",$I63="",AA$4=""),"",IF(AND($H63&lt;=AA$4+'集計を見る'!$B$31-1,$I63&gt;=AA$4),"■",""))</f>
        <v/>
      </c>
    </row>
    <row r="64" hidden="1" ht="22" customHeight="1">
      <c r="A64" s="79" t="n"/>
      <c r="B64" s="80" t="n"/>
      <c r="C64" s="79" t="n"/>
      <c r="D64" s="78" t="n"/>
      <c r="E64" s="81" t="n"/>
      <c r="F64" s="80" t="n"/>
      <c r="G64" s="59">
        <f>IF(OR($B64="",$D64=""),"",MAX(1,ROUNDUP($D64/IF(OR($B$2="",$B$2&lt;=0),1,$B$2),0)))</f>
        <v/>
      </c>
      <c r="H64" s="19">
        <f>IF(OR($G64="",'集計を見る'!$B$10=""),"",IF($B$3="はい",'集計を見る'!$B$10+SUM($G$5:$G64)-$G64,IF(SUM($G$5:$G64)-$G64=0,'集計を見る'!$B$10,WORKDAY('集計を見る'!$B$10,SUM($G$5:$G64)-$G64))))</f>
        <v/>
      </c>
      <c r="I64" s="19">
        <f>IF(OR($G64="",'集計を見る'!$B$10=""),"",IF($B$3="はい",'集計を見る'!$B$10+SUM($G$5:$G64)-1,IF(SUM($G$5:$G64)-1=0,'集計を見る'!$B$10,WORKDAY('集計を見る'!$B$10,SUM($G$5:$G64)-1))))</f>
        <v/>
      </c>
      <c r="J64" s="59">
        <f>IF($I64="","",$I64-TODAY())</f>
        <v/>
      </c>
      <c r="K64" s="60">
        <f>IF($D64="","",ROUND($D64*(100-IF($E64="",0,$E64))/100,1))</f>
        <v/>
      </c>
      <c r="L64" s="61">
        <f>IF(OR($H64="",$I64=""),"",IF(TODAY()&gt;=$I64,100,IF(TODAY()&lt;$H64,0,ROUND((TODAY()-$H64+1)/($I64-$H64+1)*100,0))))</f>
        <v/>
      </c>
      <c r="M64" s="62">
        <f>IF(OR($L64="",$E64=""),"",$E64-$L64)</f>
        <v/>
      </c>
      <c r="N64" s="23">
        <f>IF($B64="","",IF($D64="","入力が足りません",IF($E64&gt;=100,"完了",IF($I64="","日程が出ません",IF($I64&lt;TODAY(),"遅れています",IF($H64&gt;TODAY(),"これから","いま進める"))))))</f>
        <v/>
      </c>
      <c r="O64" s="23">
        <f>IF($I64="","",TEXT($I64,"yyyy/mm"))</f>
        <v/>
      </c>
      <c r="P64" s="24">
        <f>IF(OR($H64="",$I64="",P$4=""),"",IF(AND($H64&lt;=P$4+'集計を見る'!$B$31-1,$I64&gt;=P$4),"■",""))</f>
        <v/>
      </c>
      <c r="Q64" s="24">
        <f>IF(OR($H64="",$I64="",Q$4=""),"",IF(AND($H64&lt;=Q$4+'集計を見る'!$B$31-1,$I64&gt;=Q$4),"■",""))</f>
        <v/>
      </c>
      <c r="R64" s="24">
        <f>IF(OR($H64="",$I64="",R$4=""),"",IF(AND($H64&lt;=R$4+'集計を見る'!$B$31-1,$I64&gt;=R$4),"■",""))</f>
        <v/>
      </c>
      <c r="S64" s="24">
        <f>IF(OR($H64="",$I64="",S$4=""),"",IF(AND($H64&lt;=S$4+'集計を見る'!$B$31-1,$I64&gt;=S$4),"■",""))</f>
        <v/>
      </c>
      <c r="T64" s="24">
        <f>IF(OR($H64="",$I64="",T$4=""),"",IF(AND($H64&lt;=T$4+'集計を見る'!$B$31-1,$I64&gt;=T$4),"■",""))</f>
        <v/>
      </c>
      <c r="U64" s="24">
        <f>IF(OR($H64="",$I64="",U$4=""),"",IF(AND($H64&lt;=U$4+'集計を見る'!$B$31-1,$I64&gt;=U$4),"■",""))</f>
        <v/>
      </c>
      <c r="V64" s="24">
        <f>IF(OR($H64="",$I64="",V$4=""),"",IF(AND($H64&lt;=V$4+'集計を見る'!$B$31-1,$I64&gt;=V$4),"■",""))</f>
        <v/>
      </c>
      <c r="W64" s="24">
        <f>IF(OR($H64="",$I64="",W$4=""),"",IF(AND($H64&lt;=W$4+'集計を見る'!$B$31-1,$I64&gt;=W$4),"■",""))</f>
        <v/>
      </c>
      <c r="X64" s="24">
        <f>IF(OR($H64="",$I64="",X$4=""),"",IF(AND($H64&lt;=X$4+'集計を見る'!$B$31-1,$I64&gt;=X$4),"■",""))</f>
        <v/>
      </c>
      <c r="Y64" s="24">
        <f>IF(OR($H64="",$I64="",Y$4=""),"",IF(AND($H64&lt;=Y$4+'集計を見る'!$B$31-1,$I64&gt;=Y$4),"■",""))</f>
        <v/>
      </c>
      <c r="Z64" s="24">
        <f>IF(OR($H64="",$I64="",Z$4=""),"",IF(AND($H64&lt;=Z$4+'集計を見る'!$B$31-1,$I64&gt;=Z$4),"■",""))</f>
        <v/>
      </c>
      <c r="AA64" s="24">
        <f>IF(OR($H64="",$I64="",AA$4=""),"",IF(AND($H64&lt;=AA$4+'集計を見る'!$B$31-1,$I64&gt;=AA$4),"■",""))</f>
        <v/>
      </c>
    </row>
    <row r="65" hidden="1" ht="22" customHeight="1">
      <c r="A65" s="79" t="n"/>
      <c r="B65" s="80" t="n"/>
      <c r="C65" s="79" t="n"/>
      <c r="D65" s="78" t="n"/>
      <c r="E65" s="81" t="n"/>
      <c r="F65" s="80" t="n"/>
      <c r="G65" s="55">
        <f>IF(OR($B65="",$D65=""),"",MAX(1,ROUNDUP($D65/IF(OR($B$2="",$B$2&lt;=0),1,$B$2),0)))</f>
        <v/>
      </c>
      <c r="H65" s="12">
        <f>IF(OR($G65="",'集計を見る'!$B$10=""),"",IF($B$3="はい",'集計を見る'!$B$10+SUM($G$5:$G65)-$G65,IF(SUM($G$5:$G65)-$G65=0,'集計を見る'!$B$10,WORKDAY('集計を見る'!$B$10,SUM($G$5:$G65)-$G65))))</f>
        <v/>
      </c>
      <c r="I65" s="12">
        <f>IF(OR($G65="",'集計を見る'!$B$10=""),"",IF($B$3="はい",'集計を見る'!$B$10+SUM($G$5:$G65)-1,IF(SUM($G$5:$G65)-1=0,'集計を見る'!$B$10,WORKDAY('集計を見る'!$B$10,SUM($G$5:$G65)-1))))</f>
        <v/>
      </c>
      <c r="J65" s="55">
        <f>IF($I65="","",$I65-TODAY())</f>
        <v/>
      </c>
      <c r="K65" s="56">
        <f>IF($D65="","",ROUND($D65*(100-IF($E65="",0,$E65))/100,1))</f>
        <v/>
      </c>
      <c r="L65" s="57">
        <f>IF(OR($H65="",$I65=""),"",IF(TODAY()&gt;=$I65,100,IF(TODAY()&lt;$H65,0,ROUND((TODAY()-$H65+1)/($I65-$H65+1)*100,0))))</f>
        <v/>
      </c>
      <c r="M65" s="58">
        <f>IF(OR($L65="",$E65=""),"",$E65-$L65)</f>
        <v/>
      </c>
      <c r="N65" s="16">
        <f>IF($B65="","",IF($D65="","入力が足りません",IF($E65&gt;=100,"完了",IF($I65="","日程が出ません",IF($I65&lt;TODAY(),"遅れています",IF($H65&gt;TODAY(),"これから","いま進める"))))))</f>
        <v/>
      </c>
      <c r="O65" s="16">
        <f>IF($I65="","",TEXT($I65,"yyyy/mm"))</f>
        <v/>
      </c>
      <c r="P65" s="17">
        <f>IF(OR($H65="",$I65="",P$4=""),"",IF(AND($H65&lt;=P$4+'集計を見る'!$B$31-1,$I65&gt;=P$4),"■",""))</f>
        <v/>
      </c>
      <c r="Q65" s="17">
        <f>IF(OR($H65="",$I65="",Q$4=""),"",IF(AND($H65&lt;=Q$4+'集計を見る'!$B$31-1,$I65&gt;=Q$4),"■",""))</f>
        <v/>
      </c>
      <c r="R65" s="17">
        <f>IF(OR($H65="",$I65="",R$4=""),"",IF(AND($H65&lt;=R$4+'集計を見る'!$B$31-1,$I65&gt;=R$4),"■",""))</f>
        <v/>
      </c>
      <c r="S65" s="17">
        <f>IF(OR($H65="",$I65="",S$4=""),"",IF(AND($H65&lt;=S$4+'集計を見る'!$B$31-1,$I65&gt;=S$4),"■",""))</f>
        <v/>
      </c>
      <c r="T65" s="17">
        <f>IF(OR($H65="",$I65="",T$4=""),"",IF(AND($H65&lt;=T$4+'集計を見る'!$B$31-1,$I65&gt;=T$4),"■",""))</f>
        <v/>
      </c>
      <c r="U65" s="17">
        <f>IF(OR($H65="",$I65="",U$4=""),"",IF(AND($H65&lt;=U$4+'集計を見る'!$B$31-1,$I65&gt;=U$4),"■",""))</f>
        <v/>
      </c>
      <c r="V65" s="17">
        <f>IF(OR($H65="",$I65="",V$4=""),"",IF(AND($H65&lt;=V$4+'集計を見る'!$B$31-1,$I65&gt;=V$4),"■",""))</f>
        <v/>
      </c>
      <c r="W65" s="17">
        <f>IF(OR($H65="",$I65="",W$4=""),"",IF(AND($H65&lt;=W$4+'集計を見る'!$B$31-1,$I65&gt;=W$4),"■",""))</f>
        <v/>
      </c>
      <c r="X65" s="17">
        <f>IF(OR($H65="",$I65="",X$4=""),"",IF(AND($H65&lt;=X$4+'集計を見る'!$B$31-1,$I65&gt;=X$4),"■",""))</f>
        <v/>
      </c>
      <c r="Y65" s="17">
        <f>IF(OR($H65="",$I65="",Y$4=""),"",IF(AND($H65&lt;=Y$4+'集計を見る'!$B$31-1,$I65&gt;=Y$4),"■",""))</f>
        <v/>
      </c>
      <c r="Z65" s="17">
        <f>IF(OR($H65="",$I65="",Z$4=""),"",IF(AND($H65&lt;=Z$4+'集計を見る'!$B$31-1,$I65&gt;=Z$4),"■",""))</f>
        <v/>
      </c>
      <c r="AA65" s="17">
        <f>IF(OR($H65="",$I65="",AA$4=""),"",IF(AND($H65&lt;=AA$4+'集計を見る'!$B$31-1,$I65&gt;=AA$4),"■",""))</f>
        <v/>
      </c>
    </row>
    <row r="66" hidden="1" ht="22" customHeight="1">
      <c r="A66" s="79" t="n"/>
      <c r="B66" s="80" t="n"/>
      <c r="C66" s="79" t="n"/>
      <c r="D66" s="78" t="n"/>
      <c r="E66" s="81" t="n"/>
      <c r="F66" s="80" t="n"/>
      <c r="G66" s="59">
        <f>IF(OR($B66="",$D66=""),"",MAX(1,ROUNDUP($D66/IF(OR($B$2="",$B$2&lt;=0),1,$B$2),0)))</f>
        <v/>
      </c>
      <c r="H66" s="19">
        <f>IF(OR($G66="",'集計を見る'!$B$10=""),"",IF($B$3="はい",'集計を見る'!$B$10+SUM($G$5:$G66)-$G66,IF(SUM($G$5:$G66)-$G66=0,'集計を見る'!$B$10,WORKDAY('集計を見る'!$B$10,SUM($G$5:$G66)-$G66))))</f>
        <v/>
      </c>
      <c r="I66" s="19">
        <f>IF(OR($G66="",'集計を見る'!$B$10=""),"",IF($B$3="はい",'集計を見る'!$B$10+SUM($G$5:$G66)-1,IF(SUM($G$5:$G66)-1=0,'集計を見る'!$B$10,WORKDAY('集計を見る'!$B$10,SUM($G$5:$G66)-1))))</f>
        <v/>
      </c>
      <c r="J66" s="59">
        <f>IF($I66="","",$I66-TODAY())</f>
        <v/>
      </c>
      <c r="K66" s="60">
        <f>IF($D66="","",ROUND($D66*(100-IF($E66="",0,$E66))/100,1))</f>
        <v/>
      </c>
      <c r="L66" s="61">
        <f>IF(OR($H66="",$I66=""),"",IF(TODAY()&gt;=$I66,100,IF(TODAY()&lt;$H66,0,ROUND((TODAY()-$H66+1)/($I66-$H66+1)*100,0))))</f>
        <v/>
      </c>
      <c r="M66" s="62">
        <f>IF(OR($L66="",$E66=""),"",$E66-$L66)</f>
        <v/>
      </c>
      <c r="N66" s="23">
        <f>IF($B66="","",IF($D66="","入力が足りません",IF($E66&gt;=100,"完了",IF($I66="","日程が出ません",IF($I66&lt;TODAY(),"遅れています",IF($H66&gt;TODAY(),"これから","いま進める"))))))</f>
        <v/>
      </c>
      <c r="O66" s="23">
        <f>IF($I66="","",TEXT($I66,"yyyy/mm"))</f>
        <v/>
      </c>
      <c r="P66" s="24">
        <f>IF(OR($H66="",$I66="",P$4=""),"",IF(AND($H66&lt;=P$4+'集計を見る'!$B$31-1,$I66&gt;=P$4),"■",""))</f>
        <v/>
      </c>
      <c r="Q66" s="24">
        <f>IF(OR($H66="",$I66="",Q$4=""),"",IF(AND($H66&lt;=Q$4+'集計を見る'!$B$31-1,$I66&gt;=Q$4),"■",""))</f>
        <v/>
      </c>
      <c r="R66" s="24">
        <f>IF(OR($H66="",$I66="",R$4=""),"",IF(AND($H66&lt;=R$4+'集計を見る'!$B$31-1,$I66&gt;=R$4),"■",""))</f>
        <v/>
      </c>
      <c r="S66" s="24">
        <f>IF(OR($H66="",$I66="",S$4=""),"",IF(AND($H66&lt;=S$4+'集計を見る'!$B$31-1,$I66&gt;=S$4),"■",""))</f>
        <v/>
      </c>
      <c r="T66" s="24">
        <f>IF(OR($H66="",$I66="",T$4=""),"",IF(AND($H66&lt;=T$4+'集計を見る'!$B$31-1,$I66&gt;=T$4),"■",""))</f>
        <v/>
      </c>
      <c r="U66" s="24">
        <f>IF(OR($H66="",$I66="",U$4=""),"",IF(AND($H66&lt;=U$4+'集計を見る'!$B$31-1,$I66&gt;=U$4),"■",""))</f>
        <v/>
      </c>
      <c r="V66" s="24">
        <f>IF(OR($H66="",$I66="",V$4=""),"",IF(AND($H66&lt;=V$4+'集計を見る'!$B$31-1,$I66&gt;=V$4),"■",""))</f>
        <v/>
      </c>
      <c r="W66" s="24">
        <f>IF(OR($H66="",$I66="",W$4=""),"",IF(AND($H66&lt;=W$4+'集計を見る'!$B$31-1,$I66&gt;=W$4),"■",""))</f>
        <v/>
      </c>
      <c r="X66" s="24">
        <f>IF(OR($H66="",$I66="",X$4=""),"",IF(AND($H66&lt;=X$4+'集計を見る'!$B$31-1,$I66&gt;=X$4),"■",""))</f>
        <v/>
      </c>
      <c r="Y66" s="24">
        <f>IF(OR($H66="",$I66="",Y$4=""),"",IF(AND($H66&lt;=Y$4+'集計を見る'!$B$31-1,$I66&gt;=Y$4),"■",""))</f>
        <v/>
      </c>
      <c r="Z66" s="24">
        <f>IF(OR($H66="",$I66="",Z$4=""),"",IF(AND($H66&lt;=Z$4+'集計を見る'!$B$31-1,$I66&gt;=Z$4),"■",""))</f>
        <v/>
      </c>
      <c r="AA66" s="24">
        <f>IF(OR($H66="",$I66="",AA$4=""),"",IF(AND($H66&lt;=AA$4+'集計を見る'!$B$31-1,$I66&gt;=AA$4),"■",""))</f>
        <v/>
      </c>
    </row>
    <row r="67" hidden="1" ht="22" customHeight="1">
      <c r="A67" s="79" t="n"/>
      <c r="B67" s="80" t="n"/>
      <c r="C67" s="79" t="n"/>
      <c r="D67" s="78" t="n"/>
      <c r="E67" s="81" t="n"/>
      <c r="F67" s="80" t="n"/>
      <c r="G67" s="55">
        <f>IF(OR($B67="",$D67=""),"",MAX(1,ROUNDUP($D67/IF(OR($B$2="",$B$2&lt;=0),1,$B$2),0)))</f>
        <v/>
      </c>
      <c r="H67" s="12">
        <f>IF(OR($G67="",'集計を見る'!$B$10=""),"",IF($B$3="はい",'集計を見る'!$B$10+SUM($G$5:$G67)-$G67,IF(SUM($G$5:$G67)-$G67=0,'集計を見る'!$B$10,WORKDAY('集計を見る'!$B$10,SUM($G$5:$G67)-$G67))))</f>
        <v/>
      </c>
      <c r="I67" s="12">
        <f>IF(OR($G67="",'集計を見る'!$B$10=""),"",IF($B$3="はい",'集計を見る'!$B$10+SUM($G$5:$G67)-1,IF(SUM($G$5:$G67)-1=0,'集計を見る'!$B$10,WORKDAY('集計を見る'!$B$10,SUM($G$5:$G67)-1))))</f>
        <v/>
      </c>
      <c r="J67" s="55">
        <f>IF($I67="","",$I67-TODAY())</f>
        <v/>
      </c>
      <c r="K67" s="56">
        <f>IF($D67="","",ROUND($D67*(100-IF($E67="",0,$E67))/100,1))</f>
        <v/>
      </c>
      <c r="L67" s="57">
        <f>IF(OR($H67="",$I67=""),"",IF(TODAY()&gt;=$I67,100,IF(TODAY()&lt;$H67,0,ROUND((TODAY()-$H67+1)/($I67-$H67+1)*100,0))))</f>
        <v/>
      </c>
      <c r="M67" s="58">
        <f>IF(OR($L67="",$E67=""),"",$E67-$L67)</f>
        <v/>
      </c>
      <c r="N67" s="16">
        <f>IF($B67="","",IF($D67="","入力が足りません",IF($E67&gt;=100,"完了",IF($I67="","日程が出ません",IF($I67&lt;TODAY(),"遅れています",IF($H67&gt;TODAY(),"これから","いま進める"))))))</f>
        <v/>
      </c>
      <c r="O67" s="16">
        <f>IF($I67="","",TEXT($I67,"yyyy/mm"))</f>
        <v/>
      </c>
      <c r="P67" s="17">
        <f>IF(OR($H67="",$I67="",P$4=""),"",IF(AND($H67&lt;=P$4+'集計を見る'!$B$31-1,$I67&gt;=P$4),"■",""))</f>
        <v/>
      </c>
      <c r="Q67" s="17">
        <f>IF(OR($H67="",$I67="",Q$4=""),"",IF(AND($H67&lt;=Q$4+'集計を見る'!$B$31-1,$I67&gt;=Q$4),"■",""))</f>
        <v/>
      </c>
      <c r="R67" s="17">
        <f>IF(OR($H67="",$I67="",R$4=""),"",IF(AND($H67&lt;=R$4+'集計を見る'!$B$31-1,$I67&gt;=R$4),"■",""))</f>
        <v/>
      </c>
      <c r="S67" s="17">
        <f>IF(OR($H67="",$I67="",S$4=""),"",IF(AND($H67&lt;=S$4+'集計を見る'!$B$31-1,$I67&gt;=S$4),"■",""))</f>
        <v/>
      </c>
      <c r="T67" s="17">
        <f>IF(OR($H67="",$I67="",T$4=""),"",IF(AND($H67&lt;=T$4+'集計を見る'!$B$31-1,$I67&gt;=T$4),"■",""))</f>
        <v/>
      </c>
      <c r="U67" s="17">
        <f>IF(OR($H67="",$I67="",U$4=""),"",IF(AND($H67&lt;=U$4+'集計を見る'!$B$31-1,$I67&gt;=U$4),"■",""))</f>
        <v/>
      </c>
      <c r="V67" s="17">
        <f>IF(OR($H67="",$I67="",V$4=""),"",IF(AND($H67&lt;=V$4+'集計を見る'!$B$31-1,$I67&gt;=V$4),"■",""))</f>
        <v/>
      </c>
      <c r="W67" s="17">
        <f>IF(OR($H67="",$I67="",W$4=""),"",IF(AND($H67&lt;=W$4+'集計を見る'!$B$31-1,$I67&gt;=W$4),"■",""))</f>
        <v/>
      </c>
      <c r="X67" s="17">
        <f>IF(OR($H67="",$I67="",X$4=""),"",IF(AND($H67&lt;=X$4+'集計を見る'!$B$31-1,$I67&gt;=X$4),"■",""))</f>
        <v/>
      </c>
      <c r="Y67" s="17">
        <f>IF(OR($H67="",$I67="",Y$4=""),"",IF(AND($H67&lt;=Y$4+'集計を見る'!$B$31-1,$I67&gt;=Y$4),"■",""))</f>
        <v/>
      </c>
      <c r="Z67" s="17">
        <f>IF(OR($H67="",$I67="",Z$4=""),"",IF(AND($H67&lt;=Z$4+'集計を見る'!$B$31-1,$I67&gt;=Z$4),"■",""))</f>
        <v/>
      </c>
      <c r="AA67" s="17">
        <f>IF(OR($H67="",$I67="",AA$4=""),"",IF(AND($H67&lt;=AA$4+'集計を見る'!$B$31-1,$I67&gt;=AA$4),"■",""))</f>
        <v/>
      </c>
    </row>
    <row r="68" hidden="1" ht="22" customHeight="1">
      <c r="A68" s="79" t="n"/>
      <c r="B68" s="80" t="n"/>
      <c r="C68" s="79" t="n"/>
      <c r="D68" s="78" t="n"/>
      <c r="E68" s="81" t="n"/>
      <c r="F68" s="80" t="n"/>
      <c r="G68" s="59">
        <f>IF(OR($B68="",$D68=""),"",MAX(1,ROUNDUP($D68/IF(OR($B$2="",$B$2&lt;=0),1,$B$2),0)))</f>
        <v/>
      </c>
      <c r="H68" s="19">
        <f>IF(OR($G68="",'集計を見る'!$B$10=""),"",IF($B$3="はい",'集計を見る'!$B$10+SUM($G$5:$G68)-$G68,IF(SUM($G$5:$G68)-$G68=0,'集計を見る'!$B$10,WORKDAY('集計を見る'!$B$10,SUM($G$5:$G68)-$G68))))</f>
        <v/>
      </c>
      <c r="I68" s="19">
        <f>IF(OR($G68="",'集計を見る'!$B$10=""),"",IF($B$3="はい",'集計を見る'!$B$10+SUM($G$5:$G68)-1,IF(SUM($G$5:$G68)-1=0,'集計を見る'!$B$10,WORKDAY('集計を見る'!$B$10,SUM($G$5:$G68)-1))))</f>
        <v/>
      </c>
      <c r="J68" s="59">
        <f>IF($I68="","",$I68-TODAY())</f>
        <v/>
      </c>
      <c r="K68" s="60">
        <f>IF($D68="","",ROUND($D68*(100-IF($E68="",0,$E68))/100,1))</f>
        <v/>
      </c>
      <c r="L68" s="61">
        <f>IF(OR($H68="",$I68=""),"",IF(TODAY()&gt;=$I68,100,IF(TODAY()&lt;$H68,0,ROUND((TODAY()-$H68+1)/($I68-$H68+1)*100,0))))</f>
        <v/>
      </c>
      <c r="M68" s="62">
        <f>IF(OR($L68="",$E68=""),"",$E68-$L68)</f>
        <v/>
      </c>
      <c r="N68" s="23">
        <f>IF($B68="","",IF($D68="","入力が足りません",IF($E68&gt;=100,"完了",IF($I68="","日程が出ません",IF($I68&lt;TODAY(),"遅れています",IF($H68&gt;TODAY(),"これから","いま進める"))))))</f>
        <v/>
      </c>
      <c r="O68" s="23">
        <f>IF($I68="","",TEXT($I68,"yyyy/mm"))</f>
        <v/>
      </c>
      <c r="P68" s="24">
        <f>IF(OR($H68="",$I68="",P$4=""),"",IF(AND($H68&lt;=P$4+'集計を見る'!$B$31-1,$I68&gt;=P$4),"■",""))</f>
        <v/>
      </c>
      <c r="Q68" s="24">
        <f>IF(OR($H68="",$I68="",Q$4=""),"",IF(AND($H68&lt;=Q$4+'集計を見る'!$B$31-1,$I68&gt;=Q$4),"■",""))</f>
        <v/>
      </c>
      <c r="R68" s="24">
        <f>IF(OR($H68="",$I68="",R$4=""),"",IF(AND($H68&lt;=R$4+'集計を見る'!$B$31-1,$I68&gt;=R$4),"■",""))</f>
        <v/>
      </c>
      <c r="S68" s="24">
        <f>IF(OR($H68="",$I68="",S$4=""),"",IF(AND($H68&lt;=S$4+'集計を見る'!$B$31-1,$I68&gt;=S$4),"■",""))</f>
        <v/>
      </c>
      <c r="T68" s="24">
        <f>IF(OR($H68="",$I68="",T$4=""),"",IF(AND($H68&lt;=T$4+'集計を見る'!$B$31-1,$I68&gt;=T$4),"■",""))</f>
        <v/>
      </c>
      <c r="U68" s="24">
        <f>IF(OR($H68="",$I68="",U$4=""),"",IF(AND($H68&lt;=U$4+'集計を見る'!$B$31-1,$I68&gt;=U$4),"■",""))</f>
        <v/>
      </c>
      <c r="V68" s="24">
        <f>IF(OR($H68="",$I68="",V$4=""),"",IF(AND($H68&lt;=V$4+'集計を見る'!$B$31-1,$I68&gt;=V$4),"■",""))</f>
        <v/>
      </c>
      <c r="W68" s="24">
        <f>IF(OR($H68="",$I68="",W$4=""),"",IF(AND($H68&lt;=W$4+'集計を見る'!$B$31-1,$I68&gt;=W$4),"■",""))</f>
        <v/>
      </c>
      <c r="X68" s="24">
        <f>IF(OR($H68="",$I68="",X$4=""),"",IF(AND($H68&lt;=X$4+'集計を見る'!$B$31-1,$I68&gt;=X$4),"■",""))</f>
        <v/>
      </c>
      <c r="Y68" s="24">
        <f>IF(OR($H68="",$I68="",Y$4=""),"",IF(AND($H68&lt;=Y$4+'集計を見る'!$B$31-1,$I68&gt;=Y$4),"■",""))</f>
        <v/>
      </c>
      <c r="Z68" s="24">
        <f>IF(OR($H68="",$I68="",Z$4=""),"",IF(AND($H68&lt;=Z$4+'集計を見る'!$B$31-1,$I68&gt;=Z$4),"■",""))</f>
        <v/>
      </c>
      <c r="AA68" s="24">
        <f>IF(OR($H68="",$I68="",AA$4=""),"",IF(AND($H68&lt;=AA$4+'集計を見る'!$B$31-1,$I68&gt;=AA$4),"■",""))</f>
        <v/>
      </c>
    </row>
    <row r="69" hidden="1" ht="22" customHeight="1">
      <c r="A69" s="79" t="n"/>
      <c r="B69" s="80" t="n"/>
      <c r="C69" s="79" t="n"/>
      <c r="D69" s="78" t="n"/>
      <c r="E69" s="81" t="n"/>
      <c r="F69" s="80" t="n"/>
      <c r="G69" s="55">
        <f>IF(OR($B69="",$D69=""),"",MAX(1,ROUNDUP($D69/IF(OR($B$2="",$B$2&lt;=0),1,$B$2),0)))</f>
        <v/>
      </c>
      <c r="H69" s="12">
        <f>IF(OR($G69="",'集計を見る'!$B$10=""),"",IF($B$3="はい",'集計を見る'!$B$10+SUM($G$5:$G69)-$G69,IF(SUM($G$5:$G69)-$G69=0,'集計を見る'!$B$10,WORKDAY('集計を見る'!$B$10,SUM($G$5:$G69)-$G69))))</f>
        <v/>
      </c>
      <c r="I69" s="12">
        <f>IF(OR($G69="",'集計を見る'!$B$10=""),"",IF($B$3="はい",'集計を見る'!$B$10+SUM($G$5:$G69)-1,IF(SUM($G$5:$G69)-1=0,'集計を見る'!$B$10,WORKDAY('集計を見る'!$B$10,SUM($G$5:$G69)-1))))</f>
        <v/>
      </c>
      <c r="J69" s="55">
        <f>IF($I69="","",$I69-TODAY())</f>
        <v/>
      </c>
      <c r="K69" s="56">
        <f>IF($D69="","",ROUND($D69*(100-IF($E69="",0,$E69))/100,1))</f>
        <v/>
      </c>
      <c r="L69" s="57">
        <f>IF(OR($H69="",$I69=""),"",IF(TODAY()&gt;=$I69,100,IF(TODAY()&lt;$H69,0,ROUND((TODAY()-$H69+1)/($I69-$H69+1)*100,0))))</f>
        <v/>
      </c>
      <c r="M69" s="58">
        <f>IF(OR($L69="",$E69=""),"",$E69-$L69)</f>
        <v/>
      </c>
      <c r="N69" s="16">
        <f>IF($B69="","",IF($D69="","入力が足りません",IF($E69&gt;=100,"完了",IF($I69="","日程が出ません",IF($I69&lt;TODAY(),"遅れています",IF($H69&gt;TODAY(),"これから","いま進める"))))))</f>
        <v/>
      </c>
      <c r="O69" s="16">
        <f>IF($I69="","",TEXT($I69,"yyyy/mm"))</f>
        <v/>
      </c>
      <c r="P69" s="17">
        <f>IF(OR($H69="",$I69="",P$4=""),"",IF(AND($H69&lt;=P$4+'集計を見る'!$B$31-1,$I69&gt;=P$4),"■",""))</f>
        <v/>
      </c>
      <c r="Q69" s="17">
        <f>IF(OR($H69="",$I69="",Q$4=""),"",IF(AND($H69&lt;=Q$4+'集計を見る'!$B$31-1,$I69&gt;=Q$4),"■",""))</f>
        <v/>
      </c>
      <c r="R69" s="17">
        <f>IF(OR($H69="",$I69="",R$4=""),"",IF(AND($H69&lt;=R$4+'集計を見る'!$B$31-1,$I69&gt;=R$4),"■",""))</f>
        <v/>
      </c>
      <c r="S69" s="17">
        <f>IF(OR($H69="",$I69="",S$4=""),"",IF(AND($H69&lt;=S$4+'集計を見る'!$B$31-1,$I69&gt;=S$4),"■",""))</f>
        <v/>
      </c>
      <c r="T69" s="17">
        <f>IF(OR($H69="",$I69="",T$4=""),"",IF(AND($H69&lt;=T$4+'集計を見る'!$B$31-1,$I69&gt;=T$4),"■",""))</f>
        <v/>
      </c>
      <c r="U69" s="17">
        <f>IF(OR($H69="",$I69="",U$4=""),"",IF(AND($H69&lt;=U$4+'集計を見る'!$B$31-1,$I69&gt;=U$4),"■",""))</f>
        <v/>
      </c>
      <c r="V69" s="17">
        <f>IF(OR($H69="",$I69="",V$4=""),"",IF(AND($H69&lt;=V$4+'集計を見る'!$B$31-1,$I69&gt;=V$4),"■",""))</f>
        <v/>
      </c>
      <c r="W69" s="17">
        <f>IF(OR($H69="",$I69="",W$4=""),"",IF(AND($H69&lt;=W$4+'集計を見る'!$B$31-1,$I69&gt;=W$4),"■",""))</f>
        <v/>
      </c>
      <c r="X69" s="17">
        <f>IF(OR($H69="",$I69="",X$4=""),"",IF(AND($H69&lt;=X$4+'集計を見る'!$B$31-1,$I69&gt;=X$4),"■",""))</f>
        <v/>
      </c>
      <c r="Y69" s="17">
        <f>IF(OR($H69="",$I69="",Y$4=""),"",IF(AND($H69&lt;=Y$4+'集計を見る'!$B$31-1,$I69&gt;=Y$4),"■",""))</f>
        <v/>
      </c>
      <c r="Z69" s="17">
        <f>IF(OR($H69="",$I69="",Z$4=""),"",IF(AND($H69&lt;=Z$4+'集計を見る'!$B$31-1,$I69&gt;=Z$4),"■",""))</f>
        <v/>
      </c>
      <c r="AA69" s="17">
        <f>IF(OR($H69="",$I69="",AA$4=""),"",IF(AND($H69&lt;=AA$4+'集計を見る'!$B$31-1,$I69&gt;=AA$4),"■",""))</f>
        <v/>
      </c>
    </row>
    <row r="70" hidden="1" ht="22" customHeight="1">
      <c r="A70" s="79" t="n"/>
      <c r="B70" s="80" t="n"/>
      <c r="C70" s="79" t="n"/>
      <c r="D70" s="78" t="n"/>
      <c r="E70" s="81" t="n"/>
      <c r="F70" s="80" t="n"/>
      <c r="G70" s="59">
        <f>IF(OR($B70="",$D70=""),"",MAX(1,ROUNDUP($D70/IF(OR($B$2="",$B$2&lt;=0),1,$B$2),0)))</f>
        <v/>
      </c>
      <c r="H70" s="19">
        <f>IF(OR($G70="",'集計を見る'!$B$10=""),"",IF($B$3="はい",'集計を見る'!$B$10+SUM($G$5:$G70)-$G70,IF(SUM($G$5:$G70)-$G70=0,'集計を見る'!$B$10,WORKDAY('集計を見る'!$B$10,SUM($G$5:$G70)-$G70))))</f>
        <v/>
      </c>
      <c r="I70" s="19">
        <f>IF(OR($G70="",'集計を見る'!$B$10=""),"",IF($B$3="はい",'集計を見る'!$B$10+SUM($G$5:$G70)-1,IF(SUM($G$5:$G70)-1=0,'集計を見る'!$B$10,WORKDAY('集計を見る'!$B$10,SUM($G$5:$G70)-1))))</f>
        <v/>
      </c>
      <c r="J70" s="59">
        <f>IF($I70="","",$I70-TODAY())</f>
        <v/>
      </c>
      <c r="K70" s="60">
        <f>IF($D70="","",ROUND($D70*(100-IF($E70="",0,$E70))/100,1))</f>
        <v/>
      </c>
      <c r="L70" s="61">
        <f>IF(OR($H70="",$I70=""),"",IF(TODAY()&gt;=$I70,100,IF(TODAY()&lt;$H70,0,ROUND((TODAY()-$H70+1)/($I70-$H70+1)*100,0))))</f>
        <v/>
      </c>
      <c r="M70" s="62">
        <f>IF(OR($L70="",$E70=""),"",$E70-$L70)</f>
        <v/>
      </c>
      <c r="N70" s="23">
        <f>IF($B70="","",IF($D70="","入力が足りません",IF($E70&gt;=100,"完了",IF($I70="","日程が出ません",IF($I70&lt;TODAY(),"遅れています",IF($H70&gt;TODAY(),"これから","いま進める"))))))</f>
        <v/>
      </c>
      <c r="O70" s="23">
        <f>IF($I70="","",TEXT($I70,"yyyy/mm"))</f>
        <v/>
      </c>
      <c r="P70" s="24">
        <f>IF(OR($H70="",$I70="",P$4=""),"",IF(AND($H70&lt;=P$4+'集計を見る'!$B$31-1,$I70&gt;=P$4),"■",""))</f>
        <v/>
      </c>
      <c r="Q70" s="24">
        <f>IF(OR($H70="",$I70="",Q$4=""),"",IF(AND($H70&lt;=Q$4+'集計を見る'!$B$31-1,$I70&gt;=Q$4),"■",""))</f>
        <v/>
      </c>
      <c r="R70" s="24">
        <f>IF(OR($H70="",$I70="",R$4=""),"",IF(AND($H70&lt;=R$4+'集計を見る'!$B$31-1,$I70&gt;=R$4),"■",""))</f>
        <v/>
      </c>
      <c r="S70" s="24">
        <f>IF(OR($H70="",$I70="",S$4=""),"",IF(AND($H70&lt;=S$4+'集計を見る'!$B$31-1,$I70&gt;=S$4),"■",""))</f>
        <v/>
      </c>
      <c r="T70" s="24">
        <f>IF(OR($H70="",$I70="",T$4=""),"",IF(AND($H70&lt;=T$4+'集計を見る'!$B$31-1,$I70&gt;=T$4),"■",""))</f>
        <v/>
      </c>
      <c r="U70" s="24">
        <f>IF(OR($H70="",$I70="",U$4=""),"",IF(AND($H70&lt;=U$4+'集計を見る'!$B$31-1,$I70&gt;=U$4),"■",""))</f>
        <v/>
      </c>
      <c r="V70" s="24">
        <f>IF(OR($H70="",$I70="",V$4=""),"",IF(AND($H70&lt;=V$4+'集計を見る'!$B$31-1,$I70&gt;=V$4),"■",""))</f>
        <v/>
      </c>
      <c r="W70" s="24">
        <f>IF(OR($H70="",$I70="",W$4=""),"",IF(AND($H70&lt;=W$4+'集計を見る'!$B$31-1,$I70&gt;=W$4),"■",""))</f>
        <v/>
      </c>
      <c r="X70" s="24">
        <f>IF(OR($H70="",$I70="",X$4=""),"",IF(AND($H70&lt;=X$4+'集計を見る'!$B$31-1,$I70&gt;=X$4),"■",""))</f>
        <v/>
      </c>
      <c r="Y70" s="24">
        <f>IF(OR($H70="",$I70="",Y$4=""),"",IF(AND($H70&lt;=Y$4+'集計を見る'!$B$31-1,$I70&gt;=Y$4),"■",""))</f>
        <v/>
      </c>
      <c r="Z70" s="24">
        <f>IF(OR($H70="",$I70="",Z$4=""),"",IF(AND($H70&lt;=Z$4+'集計を見る'!$B$31-1,$I70&gt;=Z$4),"■",""))</f>
        <v/>
      </c>
      <c r="AA70" s="24">
        <f>IF(OR($H70="",$I70="",AA$4=""),"",IF(AND($H70&lt;=AA$4+'集計を見る'!$B$31-1,$I70&gt;=AA$4),"■",""))</f>
        <v/>
      </c>
    </row>
    <row r="71" hidden="1" ht="22" customHeight="1">
      <c r="A71" s="79" t="n"/>
      <c r="B71" s="80" t="n"/>
      <c r="C71" s="79" t="n"/>
      <c r="D71" s="78" t="n"/>
      <c r="E71" s="81" t="n"/>
      <c r="F71" s="80" t="n"/>
      <c r="G71" s="55">
        <f>IF(OR($B71="",$D71=""),"",MAX(1,ROUNDUP($D71/IF(OR($B$2="",$B$2&lt;=0),1,$B$2),0)))</f>
        <v/>
      </c>
      <c r="H71" s="12">
        <f>IF(OR($G71="",'集計を見る'!$B$10=""),"",IF($B$3="はい",'集計を見る'!$B$10+SUM($G$5:$G71)-$G71,IF(SUM($G$5:$G71)-$G71=0,'集計を見る'!$B$10,WORKDAY('集計を見る'!$B$10,SUM($G$5:$G71)-$G71))))</f>
        <v/>
      </c>
      <c r="I71" s="12">
        <f>IF(OR($G71="",'集計を見る'!$B$10=""),"",IF($B$3="はい",'集計を見る'!$B$10+SUM($G$5:$G71)-1,IF(SUM($G$5:$G71)-1=0,'集計を見る'!$B$10,WORKDAY('集計を見る'!$B$10,SUM($G$5:$G71)-1))))</f>
        <v/>
      </c>
      <c r="J71" s="55">
        <f>IF($I71="","",$I71-TODAY())</f>
        <v/>
      </c>
      <c r="K71" s="56">
        <f>IF($D71="","",ROUND($D71*(100-IF($E71="",0,$E71))/100,1))</f>
        <v/>
      </c>
      <c r="L71" s="57">
        <f>IF(OR($H71="",$I71=""),"",IF(TODAY()&gt;=$I71,100,IF(TODAY()&lt;$H71,0,ROUND((TODAY()-$H71+1)/($I71-$H71+1)*100,0))))</f>
        <v/>
      </c>
      <c r="M71" s="58">
        <f>IF(OR($L71="",$E71=""),"",$E71-$L71)</f>
        <v/>
      </c>
      <c r="N71" s="16">
        <f>IF($B71="","",IF($D71="","入力が足りません",IF($E71&gt;=100,"完了",IF($I71="","日程が出ません",IF($I71&lt;TODAY(),"遅れています",IF($H71&gt;TODAY(),"これから","いま進める"))))))</f>
        <v/>
      </c>
      <c r="O71" s="16">
        <f>IF($I71="","",TEXT($I71,"yyyy/mm"))</f>
        <v/>
      </c>
      <c r="P71" s="17">
        <f>IF(OR($H71="",$I71="",P$4=""),"",IF(AND($H71&lt;=P$4+'集計を見る'!$B$31-1,$I71&gt;=P$4),"■",""))</f>
        <v/>
      </c>
      <c r="Q71" s="17">
        <f>IF(OR($H71="",$I71="",Q$4=""),"",IF(AND($H71&lt;=Q$4+'集計を見る'!$B$31-1,$I71&gt;=Q$4),"■",""))</f>
        <v/>
      </c>
      <c r="R71" s="17">
        <f>IF(OR($H71="",$I71="",R$4=""),"",IF(AND($H71&lt;=R$4+'集計を見る'!$B$31-1,$I71&gt;=R$4),"■",""))</f>
        <v/>
      </c>
      <c r="S71" s="17">
        <f>IF(OR($H71="",$I71="",S$4=""),"",IF(AND($H71&lt;=S$4+'集計を見る'!$B$31-1,$I71&gt;=S$4),"■",""))</f>
        <v/>
      </c>
      <c r="T71" s="17">
        <f>IF(OR($H71="",$I71="",T$4=""),"",IF(AND($H71&lt;=T$4+'集計を見る'!$B$31-1,$I71&gt;=T$4),"■",""))</f>
        <v/>
      </c>
      <c r="U71" s="17">
        <f>IF(OR($H71="",$I71="",U$4=""),"",IF(AND($H71&lt;=U$4+'集計を見る'!$B$31-1,$I71&gt;=U$4),"■",""))</f>
        <v/>
      </c>
      <c r="V71" s="17">
        <f>IF(OR($H71="",$I71="",V$4=""),"",IF(AND($H71&lt;=V$4+'集計を見る'!$B$31-1,$I71&gt;=V$4),"■",""))</f>
        <v/>
      </c>
      <c r="W71" s="17">
        <f>IF(OR($H71="",$I71="",W$4=""),"",IF(AND($H71&lt;=W$4+'集計を見る'!$B$31-1,$I71&gt;=W$4),"■",""))</f>
        <v/>
      </c>
      <c r="X71" s="17">
        <f>IF(OR($H71="",$I71="",X$4=""),"",IF(AND($H71&lt;=X$4+'集計を見る'!$B$31-1,$I71&gt;=X$4),"■",""))</f>
        <v/>
      </c>
      <c r="Y71" s="17">
        <f>IF(OR($H71="",$I71="",Y$4=""),"",IF(AND($H71&lt;=Y$4+'集計を見る'!$B$31-1,$I71&gt;=Y$4),"■",""))</f>
        <v/>
      </c>
      <c r="Z71" s="17">
        <f>IF(OR($H71="",$I71="",Z$4=""),"",IF(AND($H71&lt;=Z$4+'集計を見る'!$B$31-1,$I71&gt;=Z$4),"■",""))</f>
        <v/>
      </c>
      <c r="AA71" s="17">
        <f>IF(OR($H71="",$I71="",AA$4=""),"",IF(AND($H71&lt;=AA$4+'集計を見る'!$B$31-1,$I71&gt;=AA$4),"■",""))</f>
        <v/>
      </c>
    </row>
    <row r="72" hidden="1" ht="22" customHeight="1">
      <c r="A72" s="79" t="n"/>
      <c r="B72" s="80" t="n"/>
      <c r="C72" s="79" t="n"/>
      <c r="D72" s="78" t="n"/>
      <c r="E72" s="81" t="n"/>
      <c r="F72" s="80" t="n"/>
      <c r="G72" s="59">
        <f>IF(OR($B72="",$D72=""),"",MAX(1,ROUNDUP($D72/IF(OR($B$2="",$B$2&lt;=0),1,$B$2),0)))</f>
        <v/>
      </c>
      <c r="H72" s="19">
        <f>IF(OR($G72="",'集計を見る'!$B$10=""),"",IF($B$3="はい",'集計を見る'!$B$10+SUM($G$5:$G72)-$G72,IF(SUM($G$5:$G72)-$G72=0,'集計を見る'!$B$10,WORKDAY('集計を見る'!$B$10,SUM($G$5:$G72)-$G72))))</f>
        <v/>
      </c>
      <c r="I72" s="19">
        <f>IF(OR($G72="",'集計を見る'!$B$10=""),"",IF($B$3="はい",'集計を見る'!$B$10+SUM($G$5:$G72)-1,IF(SUM($G$5:$G72)-1=0,'集計を見る'!$B$10,WORKDAY('集計を見る'!$B$10,SUM($G$5:$G72)-1))))</f>
        <v/>
      </c>
      <c r="J72" s="59">
        <f>IF($I72="","",$I72-TODAY())</f>
        <v/>
      </c>
      <c r="K72" s="60">
        <f>IF($D72="","",ROUND($D72*(100-IF($E72="",0,$E72))/100,1))</f>
        <v/>
      </c>
      <c r="L72" s="61">
        <f>IF(OR($H72="",$I72=""),"",IF(TODAY()&gt;=$I72,100,IF(TODAY()&lt;$H72,0,ROUND((TODAY()-$H72+1)/($I72-$H72+1)*100,0))))</f>
        <v/>
      </c>
      <c r="M72" s="62">
        <f>IF(OR($L72="",$E72=""),"",$E72-$L72)</f>
        <v/>
      </c>
      <c r="N72" s="23">
        <f>IF($B72="","",IF($D72="","入力が足りません",IF($E72&gt;=100,"完了",IF($I72="","日程が出ません",IF($I72&lt;TODAY(),"遅れています",IF($H72&gt;TODAY(),"これから","いま進める"))))))</f>
        <v/>
      </c>
      <c r="O72" s="23">
        <f>IF($I72="","",TEXT($I72,"yyyy/mm"))</f>
        <v/>
      </c>
      <c r="P72" s="24">
        <f>IF(OR($H72="",$I72="",P$4=""),"",IF(AND($H72&lt;=P$4+'集計を見る'!$B$31-1,$I72&gt;=P$4),"■",""))</f>
        <v/>
      </c>
      <c r="Q72" s="24">
        <f>IF(OR($H72="",$I72="",Q$4=""),"",IF(AND($H72&lt;=Q$4+'集計を見る'!$B$31-1,$I72&gt;=Q$4),"■",""))</f>
        <v/>
      </c>
      <c r="R72" s="24">
        <f>IF(OR($H72="",$I72="",R$4=""),"",IF(AND($H72&lt;=R$4+'集計を見る'!$B$31-1,$I72&gt;=R$4),"■",""))</f>
        <v/>
      </c>
      <c r="S72" s="24">
        <f>IF(OR($H72="",$I72="",S$4=""),"",IF(AND($H72&lt;=S$4+'集計を見る'!$B$31-1,$I72&gt;=S$4),"■",""))</f>
        <v/>
      </c>
      <c r="T72" s="24">
        <f>IF(OR($H72="",$I72="",T$4=""),"",IF(AND($H72&lt;=T$4+'集計を見る'!$B$31-1,$I72&gt;=T$4),"■",""))</f>
        <v/>
      </c>
      <c r="U72" s="24">
        <f>IF(OR($H72="",$I72="",U$4=""),"",IF(AND($H72&lt;=U$4+'集計を見る'!$B$31-1,$I72&gt;=U$4),"■",""))</f>
        <v/>
      </c>
      <c r="V72" s="24">
        <f>IF(OR($H72="",$I72="",V$4=""),"",IF(AND($H72&lt;=V$4+'集計を見る'!$B$31-1,$I72&gt;=V$4),"■",""))</f>
        <v/>
      </c>
      <c r="W72" s="24">
        <f>IF(OR($H72="",$I72="",W$4=""),"",IF(AND($H72&lt;=W$4+'集計を見る'!$B$31-1,$I72&gt;=W$4),"■",""))</f>
        <v/>
      </c>
      <c r="X72" s="24">
        <f>IF(OR($H72="",$I72="",X$4=""),"",IF(AND($H72&lt;=X$4+'集計を見る'!$B$31-1,$I72&gt;=X$4),"■",""))</f>
        <v/>
      </c>
      <c r="Y72" s="24">
        <f>IF(OR($H72="",$I72="",Y$4=""),"",IF(AND($H72&lt;=Y$4+'集計を見る'!$B$31-1,$I72&gt;=Y$4),"■",""))</f>
        <v/>
      </c>
      <c r="Z72" s="24">
        <f>IF(OR($H72="",$I72="",Z$4=""),"",IF(AND($H72&lt;=Z$4+'集計を見る'!$B$31-1,$I72&gt;=Z$4),"■",""))</f>
        <v/>
      </c>
      <c r="AA72" s="24">
        <f>IF(OR($H72="",$I72="",AA$4=""),"",IF(AND($H72&lt;=AA$4+'集計を見る'!$B$31-1,$I72&gt;=AA$4),"■",""))</f>
        <v/>
      </c>
    </row>
    <row r="73" hidden="1" ht="22" customHeight="1">
      <c r="A73" s="79" t="n"/>
      <c r="B73" s="80" t="n"/>
      <c r="C73" s="79" t="n"/>
      <c r="D73" s="78" t="n"/>
      <c r="E73" s="81" t="n"/>
      <c r="F73" s="80" t="n"/>
      <c r="G73" s="55">
        <f>IF(OR($B73="",$D73=""),"",MAX(1,ROUNDUP($D73/IF(OR($B$2="",$B$2&lt;=0),1,$B$2),0)))</f>
        <v/>
      </c>
      <c r="H73" s="12">
        <f>IF(OR($G73="",'集計を見る'!$B$10=""),"",IF($B$3="はい",'集計を見る'!$B$10+SUM($G$5:$G73)-$G73,IF(SUM($G$5:$G73)-$G73=0,'集計を見る'!$B$10,WORKDAY('集計を見る'!$B$10,SUM($G$5:$G73)-$G73))))</f>
        <v/>
      </c>
      <c r="I73" s="12">
        <f>IF(OR($G73="",'集計を見る'!$B$10=""),"",IF($B$3="はい",'集計を見る'!$B$10+SUM($G$5:$G73)-1,IF(SUM($G$5:$G73)-1=0,'集計を見る'!$B$10,WORKDAY('集計を見る'!$B$10,SUM($G$5:$G73)-1))))</f>
        <v/>
      </c>
      <c r="J73" s="55">
        <f>IF($I73="","",$I73-TODAY())</f>
        <v/>
      </c>
      <c r="K73" s="56">
        <f>IF($D73="","",ROUND($D73*(100-IF($E73="",0,$E73))/100,1))</f>
        <v/>
      </c>
      <c r="L73" s="57">
        <f>IF(OR($H73="",$I73=""),"",IF(TODAY()&gt;=$I73,100,IF(TODAY()&lt;$H73,0,ROUND((TODAY()-$H73+1)/($I73-$H73+1)*100,0))))</f>
        <v/>
      </c>
      <c r="M73" s="58">
        <f>IF(OR($L73="",$E73=""),"",$E73-$L73)</f>
        <v/>
      </c>
      <c r="N73" s="16">
        <f>IF($B73="","",IF($D73="","入力が足りません",IF($E73&gt;=100,"完了",IF($I73="","日程が出ません",IF($I73&lt;TODAY(),"遅れています",IF($H73&gt;TODAY(),"これから","いま進める"))))))</f>
        <v/>
      </c>
      <c r="O73" s="16">
        <f>IF($I73="","",TEXT($I73,"yyyy/mm"))</f>
        <v/>
      </c>
      <c r="P73" s="17">
        <f>IF(OR($H73="",$I73="",P$4=""),"",IF(AND($H73&lt;=P$4+'集計を見る'!$B$31-1,$I73&gt;=P$4),"■",""))</f>
        <v/>
      </c>
      <c r="Q73" s="17">
        <f>IF(OR($H73="",$I73="",Q$4=""),"",IF(AND($H73&lt;=Q$4+'集計を見る'!$B$31-1,$I73&gt;=Q$4),"■",""))</f>
        <v/>
      </c>
      <c r="R73" s="17">
        <f>IF(OR($H73="",$I73="",R$4=""),"",IF(AND($H73&lt;=R$4+'集計を見る'!$B$31-1,$I73&gt;=R$4),"■",""))</f>
        <v/>
      </c>
      <c r="S73" s="17">
        <f>IF(OR($H73="",$I73="",S$4=""),"",IF(AND($H73&lt;=S$4+'集計を見る'!$B$31-1,$I73&gt;=S$4),"■",""))</f>
        <v/>
      </c>
      <c r="T73" s="17">
        <f>IF(OR($H73="",$I73="",T$4=""),"",IF(AND($H73&lt;=T$4+'集計を見る'!$B$31-1,$I73&gt;=T$4),"■",""))</f>
        <v/>
      </c>
      <c r="U73" s="17">
        <f>IF(OR($H73="",$I73="",U$4=""),"",IF(AND($H73&lt;=U$4+'集計を見る'!$B$31-1,$I73&gt;=U$4),"■",""))</f>
        <v/>
      </c>
      <c r="V73" s="17">
        <f>IF(OR($H73="",$I73="",V$4=""),"",IF(AND($H73&lt;=V$4+'集計を見る'!$B$31-1,$I73&gt;=V$4),"■",""))</f>
        <v/>
      </c>
      <c r="W73" s="17">
        <f>IF(OR($H73="",$I73="",W$4=""),"",IF(AND($H73&lt;=W$4+'集計を見る'!$B$31-1,$I73&gt;=W$4),"■",""))</f>
        <v/>
      </c>
      <c r="X73" s="17">
        <f>IF(OR($H73="",$I73="",X$4=""),"",IF(AND($H73&lt;=X$4+'集計を見る'!$B$31-1,$I73&gt;=X$4),"■",""))</f>
        <v/>
      </c>
      <c r="Y73" s="17">
        <f>IF(OR($H73="",$I73="",Y$4=""),"",IF(AND($H73&lt;=Y$4+'集計を見る'!$B$31-1,$I73&gt;=Y$4),"■",""))</f>
        <v/>
      </c>
      <c r="Z73" s="17">
        <f>IF(OR($H73="",$I73="",Z$4=""),"",IF(AND($H73&lt;=Z$4+'集計を見る'!$B$31-1,$I73&gt;=Z$4),"■",""))</f>
        <v/>
      </c>
      <c r="AA73" s="17">
        <f>IF(OR($H73="",$I73="",AA$4=""),"",IF(AND($H73&lt;=AA$4+'集計を見る'!$B$31-1,$I73&gt;=AA$4),"■",""))</f>
        <v/>
      </c>
    </row>
    <row r="74" hidden="1" ht="22" customHeight="1">
      <c r="A74" s="79" t="n"/>
      <c r="B74" s="80" t="n"/>
      <c r="C74" s="79" t="n"/>
      <c r="D74" s="78" t="n"/>
      <c r="E74" s="81" t="n"/>
      <c r="F74" s="80" t="n"/>
      <c r="G74" s="59">
        <f>IF(OR($B74="",$D74=""),"",MAX(1,ROUNDUP($D74/IF(OR($B$2="",$B$2&lt;=0),1,$B$2),0)))</f>
        <v/>
      </c>
      <c r="H74" s="19">
        <f>IF(OR($G74="",'集計を見る'!$B$10=""),"",IF($B$3="はい",'集計を見る'!$B$10+SUM($G$5:$G74)-$G74,IF(SUM($G$5:$G74)-$G74=0,'集計を見る'!$B$10,WORKDAY('集計を見る'!$B$10,SUM($G$5:$G74)-$G74))))</f>
        <v/>
      </c>
      <c r="I74" s="19">
        <f>IF(OR($G74="",'集計を見る'!$B$10=""),"",IF($B$3="はい",'集計を見る'!$B$10+SUM($G$5:$G74)-1,IF(SUM($G$5:$G74)-1=0,'集計を見る'!$B$10,WORKDAY('集計を見る'!$B$10,SUM($G$5:$G74)-1))))</f>
        <v/>
      </c>
      <c r="J74" s="59">
        <f>IF($I74="","",$I74-TODAY())</f>
        <v/>
      </c>
      <c r="K74" s="60">
        <f>IF($D74="","",ROUND($D74*(100-IF($E74="",0,$E74))/100,1))</f>
        <v/>
      </c>
      <c r="L74" s="61">
        <f>IF(OR($H74="",$I74=""),"",IF(TODAY()&gt;=$I74,100,IF(TODAY()&lt;$H74,0,ROUND((TODAY()-$H74+1)/($I74-$H74+1)*100,0))))</f>
        <v/>
      </c>
      <c r="M74" s="62">
        <f>IF(OR($L74="",$E74=""),"",$E74-$L74)</f>
        <v/>
      </c>
      <c r="N74" s="23">
        <f>IF($B74="","",IF($D74="","入力が足りません",IF($E74&gt;=100,"完了",IF($I74="","日程が出ません",IF($I74&lt;TODAY(),"遅れています",IF($H74&gt;TODAY(),"これから","いま進める"))))))</f>
        <v/>
      </c>
      <c r="O74" s="23">
        <f>IF($I74="","",TEXT($I74,"yyyy/mm"))</f>
        <v/>
      </c>
      <c r="P74" s="24">
        <f>IF(OR($H74="",$I74="",P$4=""),"",IF(AND($H74&lt;=P$4+'集計を見る'!$B$31-1,$I74&gt;=P$4),"■",""))</f>
        <v/>
      </c>
      <c r="Q74" s="24">
        <f>IF(OR($H74="",$I74="",Q$4=""),"",IF(AND($H74&lt;=Q$4+'集計を見る'!$B$31-1,$I74&gt;=Q$4),"■",""))</f>
        <v/>
      </c>
      <c r="R74" s="24">
        <f>IF(OR($H74="",$I74="",R$4=""),"",IF(AND($H74&lt;=R$4+'集計を見る'!$B$31-1,$I74&gt;=R$4),"■",""))</f>
        <v/>
      </c>
      <c r="S74" s="24">
        <f>IF(OR($H74="",$I74="",S$4=""),"",IF(AND($H74&lt;=S$4+'集計を見る'!$B$31-1,$I74&gt;=S$4),"■",""))</f>
        <v/>
      </c>
      <c r="T74" s="24">
        <f>IF(OR($H74="",$I74="",T$4=""),"",IF(AND($H74&lt;=T$4+'集計を見る'!$B$31-1,$I74&gt;=T$4),"■",""))</f>
        <v/>
      </c>
      <c r="U74" s="24">
        <f>IF(OR($H74="",$I74="",U$4=""),"",IF(AND($H74&lt;=U$4+'集計を見る'!$B$31-1,$I74&gt;=U$4),"■",""))</f>
        <v/>
      </c>
      <c r="V74" s="24">
        <f>IF(OR($H74="",$I74="",V$4=""),"",IF(AND($H74&lt;=V$4+'集計を見る'!$B$31-1,$I74&gt;=V$4),"■",""))</f>
        <v/>
      </c>
      <c r="W74" s="24">
        <f>IF(OR($H74="",$I74="",W$4=""),"",IF(AND($H74&lt;=W$4+'集計を見る'!$B$31-1,$I74&gt;=W$4),"■",""))</f>
        <v/>
      </c>
      <c r="X74" s="24">
        <f>IF(OR($H74="",$I74="",X$4=""),"",IF(AND($H74&lt;=X$4+'集計を見る'!$B$31-1,$I74&gt;=X$4),"■",""))</f>
        <v/>
      </c>
      <c r="Y74" s="24">
        <f>IF(OR($H74="",$I74="",Y$4=""),"",IF(AND($H74&lt;=Y$4+'集計を見る'!$B$31-1,$I74&gt;=Y$4),"■",""))</f>
        <v/>
      </c>
      <c r="Z74" s="24">
        <f>IF(OR($H74="",$I74="",Z$4=""),"",IF(AND($H74&lt;=Z$4+'集計を見る'!$B$31-1,$I74&gt;=Z$4),"■",""))</f>
        <v/>
      </c>
      <c r="AA74" s="24">
        <f>IF(OR($H74="",$I74="",AA$4=""),"",IF(AND($H74&lt;=AA$4+'集計を見る'!$B$31-1,$I74&gt;=AA$4),"■",""))</f>
        <v/>
      </c>
    </row>
    <row r="75" hidden="1" ht="22" customHeight="1">
      <c r="A75" s="79" t="n"/>
      <c r="B75" s="80" t="n"/>
      <c r="C75" s="79" t="n"/>
      <c r="D75" s="78" t="n"/>
      <c r="E75" s="81" t="n"/>
      <c r="F75" s="80" t="n"/>
      <c r="G75" s="55">
        <f>IF(OR($B75="",$D75=""),"",MAX(1,ROUNDUP($D75/IF(OR($B$2="",$B$2&lt;=0),1,$B$2),0)))</f>
        <v/>
      </c>
      <c r="H75" s="12">
        <f>IF(OR($G75="",'集計を見る'!$B$10=""),"",IF($B$3="はい",'集計を見る'!$B$10+SUM($G$5:$G75)-$G75,IF(SUM($G$5:$G75)-$G75=0,'集計を見る'!$B$10,WORKDAY('集計を見る'!$B$10,SUM($G$5:$G75)-$G75))))</f>
        <v/>
      </c>
      <c r="I75" s="12">
        <f>IF(OR($G75="",'集計を見る'!$B$10=""),"",IF($B$3="はい",'集計を見る'!$B$10+SUM($G$5:$G75)-1,IF(SUM($G$5:$G75)-1=0,'集計を見る'!$B$10,WORKDAY('集計を見る'!$B$10,SUM($G$5:$G75)-1))))</f>
        <v/>
      </c>
      <c r="J75" s="55">
        <f>IF($I75="","",$I75-TODAY())</f>
        <v/>
      </c>
      <c r="K75" s="56">
        <f>IF($D75="","",ROUND($D75*(100-IF($E75="",0,$E75))/100,1))</f>
        <v/>
      </c>
      <c r="L75" s="57">
        <f>IF(OR($H75="",$I75=""),"",IF(TODAY()&gt;=$I75,100,IF(TODAY()&lt;$H75,0,ROUND((TODAY()-$H75+1)/($I75-$H75+1)*100,0))))</f>
        <v/>
      </c>
      <c r="M75" s="58">
        <f>IF(OR($L75="",$E75=""),"",$E75-$L75)</f>
        <v/>
      </c>
      <c r="N75" s="16">
        <f>IF($B75="","",IF($D75="","入力が足りません",IF($E75&gt;=100,"完了",IF($I75="","日程が出ません",IF($I75&lt;TODAY(),"遅れています",IF($H75&gt;TODAY(),"これから","いま進める"))))))</f>
        <v/>
      </c>
      <c r="O75" s="16">
        <f>IF($I75="","",TEXT($I75,"yyyy/mm"))</f>
        <v/>
      </c>
      <c r="P75" s="17">
        <f>IF(OR($H75="",$I75="",P$4=""),"",IF(AND($H75&lt;=P$4+'集計を見る'!$B$31-1,$I75&gt;=P$4),"■",""))</f>
        <v/>
      </c>
      <c r="Q75" s="17">
        <f>IF(OR($H75="",$I75="",Q$4=""),"",IF(AND($H75&lt;=Q$4+'集計を見る'!$B$31-1,$I75&gt;=Q$4),"■",""))</f>
        <v/>
      </c>
      <c r="R75" s="17">
        <f>IF(OR($H75="",$I75="",R$4=""),"",IF(AND($H75&lt;=R$4+'集計を見る'!$B$31-1,$I75&gt;=R$4),"■",""))</f>
        <v/>
      </c>
      <c r="S75" s="17">
        <f>IF(OR($H75="",$I75="",S$4=""),"",IF(AND($H75&lt;=S$4+'集計を見る'!$B$31-1,$I75&gt;=S$4),"■",""))</f>
        <v/>
      </c>
      <c r="T75" s="17">
        <f>IF(OR($H75="",$I75="",T$4=""),"",IF(AND($H75&lt;=T$4+'集計を見る'!$B$31-1,$I75&gt;=T$4),"■",""))</f>
        <v/>
      </c>
      <c r="U75" s="17">
        <f>IF(OR($H75="",$I75="",U$4=""),"",IF(AND($H75&lt;=U$4+'集計を見る'!$B$31-1,$I75&gt;=U$4),"■",""))</f>
        <v/>
      </c>
      <c r="V75" s="17">
        <f>IF(OR($H75="",$I75="",V$4=""),"",IF(AND($H75&lt;=V$4+'集計を見る'!$B$31-1,$I75&gt;=V$4),"■",""))</f>
        <v/>
      </c>
      <c r="W75" s="17">
        <f>IF(OR($H75="",$I75="",W$4=""),"",IF(AND($H75&lt;=W$4+'集計を見る'!$B$31-1,$I75&gt;=W$4),"■",""))</f>
        <v/>
      </c>
      <c r="X75" s="17">
        <f>IF(OR($H75="",$I75="",X$4=""),"",IF(AND($H75&lt;=X$4+'集計を見る'!$B$31-1,$I75&gt;=X$4),"■",""))</f>
        <v/>
      </c>
      <c r="Y75" s="17">
        <f>IF(OR($H75="",$I75="",Y$4=""),"",IF(AND($H75&lt;=Y$4+'集計を見る'!$B$31-1,$I75&gt;=Y$4),"■",""))</f>
        <v/>
      </c>
      <c r="Z75" s="17">
        <f>IF(OR($H75="",$I75="",Z$4=""),"",IF(AND($H75&lt;=Z$4+'集計を見る'!$B$31-1,$I75&gt;=Z$4),"■",""))</f>
        <v/>
      </c>
      <c r="AA75" s="17">
        <f>IF(OR($H75="",$I75="",AA$4=""),"",IF(AND($H75&lt;=AA$4+'集計を見る'!$B$31-1,$I75&gt;=AA$4),"■",""))</f>
        <v/>
      </c>
    </row>
    <row r="76" hidden="1" ht="22" customHeight="1">
      <c r="A76" s="79" t="n"/>
      <c r="B76" s="80" t="n"/>
      <c r="C76" s="79" t="n"/>
      <c r="D76" s="78" t="n"/>
      <c r="E76" s="81" t="n"/>
      <c r="F76" s="80" t="n"/>
      <c r="G76" s="59">
        <f>IF(OR($B76="",$D76=""),"",MAX(1,ROUNDUP($D76/IF(OR($B$2="",$B$2&lt;=0),1,$B$2),0)))</f>
        <v/>
      </c>
      <c r="H76" s="19">
        <f>IF(OR($G76="",'集計を見る'!$B$10=""),"",IF($B$3="はい",'集計を見る'!$B$10+SUM($G$5:$G76)-$G76,IF(SUM($G$5:$G76)-$G76=0,'集計を見る'!$B$10,WORKDAY('集計を見る'!$B$10,SUM($G$5:$G76)-$G76))))</f>
        <v/>
      </c>
      <c r="I76" s="19">
        <f>IF(OR($G76="",'集計を見る'!$B$10=""),"",IF($B$3="はい",'集計を見る'!$B$10+SUM($G$5:$G76)-1,IF(SUM($G$5:$G76)-1=0,'集計を見る'!$B$10,WORKDAY('集計を見る'!$B$10,SUM($G$5:$G76)-1))))</f>
        <v/>
      </c>
      <c r="J76" s="59">
        <f>IF($I76="","",$I76-TODAY())</f>
        <v/>
      </c>
      <c r="K76" s="60">
        <f>IF($D76="","",ROUND($D76*(100-IF($E76="",0,$E76))/100,1))</f>
        <v/>
      </c>
      <c r="L76" s="61">
        <f>IF(OR($H76="",$I76=""),"",IF(TODAY()&gt;=$I76,100,IF(TODAY()&lt;$H76,0,ROUND((TODAY()-$H76+1)/($I76-$H76+1)*100,0))))</f>
        <v/>
      </c>
      <c r="M76" s="62">
        <f>IF(OR($L76="",$E76=""),"",$E76-$L76)</f>
        <v/>
      </c>
      <c r="N76" s="23">
        <f>IF($B76="","",IF($D76="","入力が足りません",IF($E76&gt;=100,"完了",IF($I76="","日程が出ません",IF($I76&lt;TODAY(),"遅れています",IF($H76&gt;TODAY(),"これから","いま進める"))))))</f>
        <v/>
      </c>
      <c r="O76" s="23">
        <f>IF($I76="","",TEXT($I76,"yyyy/mm"))</f>
        <v/>
      </c>
      <c r="P76" s="24">
        <f>IF(OR($H76="",$I76="",P$4=""),"",IF(AND($H76&lt;=P$4+'集計を見る'!$B$31-1,$I76&gt;=P$4),"■",""))</f>
        <v/>
      </c>
      <c r="Q76" s="24">
        <f>IF(OR($H76="",$I76="",Q$4=""),"",IF(AND($H76&lt;=Q$4+'集計を見る'!$B$31-1,$I76&gt;=Q$4),"■",""))</f>
        <v/>
      </c>
      <c r="R76" s="24">
        <f>IF(OR($H76="",$I76="",R$4=""),"",IF(AND($H76&lt;=R$4+'集計を見る'!$B$31-1,$I76&gt;=R$4),"■",""))</f>
        <v/>
      </c>
      <c r="S76" s="24">
        <f>IF(OR($H76="",$I76="",S$4=""),"",IF(AND($H76&lt;=S$4+'集計を見る'!$B$31-1,$I76&gt;=S$4),"■",""))</f>
        <v/>
      </c>
      <c r="T76" s="24">
        <f>IF(OR($H76="",$I76="",T$4=""),"",IF(AND($H76&lt;=T$4+'集計を見る'!$B$31-1,$I76&gt;=T$4),"■",""))</f>
        <v/>
      </c>
      <c r="U76" s="24">
        <f>IF(OR($H76="",$I76="",U$4=""),"",IF(AND($H76&lt;=U$4+'集計を見る'!$B$31-1,$I76&gt;=U$4),"■",""))</f>
        <v/>
      </c>
      <c r="V76" s="24">
        <f>IF(OR($H76="",$I76="",V$4=""),"",IF(AND($H76&lt;=V$4+'集計を見る'!$B$31-1,$I76&gt;=V$4),"■",""))</f>
        <v/>
      </c>
      <c r="W76" s="24">
        <f>IF(OR($H76="",$I76="",W$4=""),"",IF(AND($H76&lt;=W$4+'集計を見る'!$B$31-1,$I76&gt;=W$4),"■",""))</f>
        <v/>
      </c>
      <c r="X76" s="24">
        <f>IF(OR($H76="",$I76="",X$4=""),"",IF(AND($H76&lt;=X$4+'集計を見る'!$B$31-1,$I76&gt;=X$4),"■",""))</f>
        <v/>
      </c>
      <c r="Y76" s="24">
        <f>IF(OR($H76="",$I76="",Y$4=""),"",IF(AND($H76&lt;=Y$4+'集計を見る'!$B$31-1,$I76&gt;=Y$4),"■",""))</f>
        <v/>
      </c>
      <c r="Z76" s="24">
        <f>IF(OR($H76="",$I76="",Z$4=""),"",IF(AND($H76&lt;=Z$4+'集計を見る'!$B$31-1,$I76&gt;=Z$4),"■",""))</f>
        <v/>
      </c>
      <c r="AA76" s="24">
        <f>IF(OR($H76="",$I76="",AA$4=""),"",IF(AND($H76&lt;=AA$4+'集計を見る'!$B$31-1,$I76&gt;=AA$4),"■",""))</f>
        <v/>
      </c>
    </row>
    <row r="77" hidden="1" ht="22" customHeight="1">
      <c r="A77" s="79" t="n"/>
      <c r="B77" s="80" t="n"/>
      <c r="C77" s="79" t="n"/>
      <c r="D77" s="78" t="n"/>
      <c r="E77" s="81" t="n"/>
      <c r="F77" s="80" t="n"/>
      <c r="G77" s="55">
        <f>IF(OR($B77="",$D77=""),"",MAX(1,ROUNDUP($D77/IF(OR($B$2="",$B$2&lt;=0),1,$B$2),0)))</f>
        <v/>
      </c>
      <c r="H77" s="12">
        <f>IF(OR($G77="",'集計を見る'!$B$10=""),"",IF($B$3="はい",'集計を見る'!$B$10+SUM($G$5:$G77)-$G77,IF(SUM($G$5:$G77)-$G77=0,'集計を見る'!$B$10,WORKDAY('集計を見る'!$B$10,SUM($G$5:$G77)-$G77))))</f>
        <v/>
      </c>
      <c r="I77" s="12">
        <f>IF(OR($G77="",'集計を見る'!$B$10=""),"",IF($B$3="はい",'集計を見る'!$B$10+SUM($G$5:$G77)-1,IF(SUM($G$5:$G77)-1=0,'集計を見る'!$B$10,WORKDAY('集計を見る'!$B$10,SUM($G$5:$G77)-1))))</f>
        <v/>
      </c>
      <c r="J77" s="55">
        <f>IF($I77="","",$I77-TODAY())</f>
        <v/>
      </c>
      <c r="K77" s="56">
        <f>IF($D77="","",ROUND($D77*(100-IF($E77="",0,$E77))/100,1))</f>
        <v/>
      </c>
      <c r="L77" s="57">
        <f>IF(OR($H77="",$I77=""),"",IF(TODAY()&gt;=$I77,100,IF(TODAY()&lt;$H77,0,ROUND((TODAY()-$H77+1)/($I77-$H77+1)*100,0))))</f>
        <v/>
      </c>
      <c r="M77" s="58">
        <f>IF(OR($L77="",$E77=""),"",$E77-$L77)</f>
        <v/>
      </c>
      <c r="N77" s="16">
        <f>IF($B77="","",IF($D77="","入力が足りません",IF($E77&gt;=100,"完了",IF($I77="","日程が出ません",IF($I77&lt;TODAY(),"遅れています",IF($H77&gt;TODAY(),"これから","いま進める"))))))</f>
        <v/>
      </c>
      <c r="O77" s="16">
        <f>IF($I77="","",TEXT($I77,"yyyy/mm"))</f>
        <v/>
      </c>
      <c r="P77" s="17">
        <f>IF(OR($H77="",$I77="",P$4=""),"",IF(AND($H77&lt;=P$4+'集計を見る'!$B$31-1,$I77&gt;=P$4),"■",""))</f>
        <v/>
      </c>
      <c r="Q77" s="17">
        <f>IF(OR($H77="",$I77="",Q$4=""),"",IF(AND($H77&lt;=Q$4+'集計を見る'!$B$31-1,$I77&gt;=Q$4),"■",""))</f>
        <v/>
      </c>
      <c r="R77" s="17">
        <f>IF(OR($H77="",$I77="",R$4=""),"",IF(AND($H77&lt;=R$4+'集計を見る'!$B$31-1,$I77&gt;=R$4),"■",""))</f>
        <v/>
      </c>
      <c r="S77" s="17">
        <f>IF(OR($H77="",$I77="",S$4=""),"",IF(AND($H77&lt;=S$4+'集計を見る'!$B$31-1,$I77&gt;=S$4),"■",""))</f>
        <v/>
      </c>
      <c r="T77" s="17">
        <f>IF(OR($H77="",$I77="",T$4=""),"",IF(AND($H77&lt;=T$4+'集計を見る'!$B$31-1,$I77&gt;=T$4),"■",""))</f>
        <v/>
      </c>
      <c r="U77" s="17">
        <f>IF(OR($H77="",$I77="",U$4=""),"",IF(AND($H77&lt;=U$4+'集計を見る'!$B$31-1,$I77&gt;=U$4),"■",""))</f>
        <v/>
      </c>
      <c r="V77" s="17">
        <f>IF(OR($H77="",$I77="",V$4=""),"",IF(AND($H77&lt;=V$4+'集計を見る'!$B$31-1,$I77&gt;=V$4),"■",""))</f>
        <v/>
      </c>
      <c r="W77" s="17">
        <f>IF(OR($H77="",$I77="",W$4=""),"",IF(AND($H77&lt;=W$4+'集計を見る'!$B$31-1,$I77&gt;=W$4),"■",""))</f>
        <v/>
      </c>
      <c r="X77" s="17">
        <f>IF(OR($H77="",$I77="",X$4=""),"",IF(AND($H77&lt;=X$4+'集計を見る'!$B$31-1,$I77&gt;=X$4),"■",""))</f>
        <v/>
      </c>
      <c r="Y77" s="17">
        <f>IF(OR($H77="",$I77="",Y$4=""),"",IF(AND($H77&lt;=Y$4+'集計を見る'!$B$31-1,$I77&gt;=Y$4),"■",""))</f>
        <v/>
      </c>
      <c r="Z77" s="17">
        <f>IF(OR($H77="",$I77="",Z$4=""),"",IF(AND($H77&lt;=Z$4+'集計を見る'!$B$31-1,$I77&gt;=Z$4),"■",""))</f>
        <v/>
      </c>
      <c r="AA77" s="17">
        <f>IF(OR($H77="",$I77="",AA$4=""),"",IF(AND($H77&lt;=AA$4+'集計を見る'!$B$31-1,$I77&gt;=AA$4),"■",""))</f>
        <v/>
      </c>
    </row>
    <row r="78" hidden="1" ht="22" customHeight="1">
      <c r="A78" s="79" t="n"/>
      <c r="B78" s="80" t="n"/>
      <c r="C78" s="79" t="n"/>
      <c r="D78" s="78" t="n"/>
      <c r="E78" s="81" t="n"/>
      <c r="F78" s="80" t="n"/>
      <c r="G78" s="59">
        <f>IF(OR($B78="",$D78=""),"",MAX(1,ROUNDUP($D78/IF(OR($B$2="",$B$2&lt;=0),1,$B$2),0)))</f>
        <v/>
      </c>
      <c r="H78" s="19">
        <f>IF(OR($G78="",'集計を見る'!$B$10=""),"",IF($B$3="はい",'集計を見る'!$B$10+SUM($G$5:$G78)-$G78,IF(SUM($G$5:$G78)-$G78=0,'集計を見る'!$B$10,WORKDAY('集計を見る'!$B$10,SUM($G$5:$G78)-$G78))))</f>
        <v/>
      </c>
      <c r="I78" s="19">
        <f>IF(OR($G78="",'集計を見る'!$B$10=""),"",IF($B$3="はい",'集計を見る'!$B$10+SUM($G$5:$G78)-1,IF(SUM($G$5:$G78)-1=0,'集計を見る'!$B$10,WORKDAY('集計を見る'!$B$10,SUM($G$5:$G78)-1))))</f>
        <v/>
      </c>
      <c r="J78" s="59">
        <f>IF($I78="","",$I78-TODAY())</f>
        <v/>
      </c>
      <c r="K78" s="60">
        <f>IF($D78="","",ROUND($D78*(100-IF($E78="",0,$E78))/100,1))</f>
        <v/>
      </c>
      <c r="L78" s="61">
        <f>IF(OR($H78="",$I78=""),"",IF(TODAY()&gt;=$I78,100,IF(TODAY()&lt;$H78,0,ROUND((TODAY()-$H78+1)/($I78-$H78+1)*100,0))))</f>
        <v/>
      </c>
      <c r="M78" s="62">
        <f>IF(OR($L78="",$E78=""),"",$E78-$L78)</f>
        <v/>
      </c>
      <c r="N78" s="23">
        <f>IF($B78="","",IF($D78="","入力が足りません",IF($E78&gt;=100,"完了",IF($I78="","日程が出ません",IF($I78&lt;TODAY(),"遅れています",IF($H78&gt;TODAY(),"これから","いま進める"))))))</f>
        <v/>
      </c>
      <c r="O78" s="23">
        <f>IF($I78="","",TEXT($I78,"yyyy/mm"))</f>
        <v/>
      </c>
      <c r="P78" s="24">
        <f>IF(OR($H78="",$I78="",P$4=""),"",IF(AND($H78&lt;=P$4+'集計を見る'!$B$31-1,$I78&gt;=P$4),"■",""))</f>
        <v/>
      </c>
      <c r="Q78" s="24">
        <f>IF(OR($H78="",$I78="",Q$4=""),"",IF(AND($H78&lt;=Q$4+'集計を見る'!$B$31-1,$I78&gt;=Q$4),"■",""))</f>
        <v/>
      </c>
      <c r="R78" s="24">
        <f>IF(OR($H78="",$I78="",R$4=""),"",IF(AND($H78&lt;=R$4+'集計を見る'!$B$31-1,$I78&gt;=R$4),"■",""))</f>
        <v/>
      </c>
      <c r="S78" s="24">
        <f>IF(OR($H78="",$I78="",S$4=""),"",IF(AND($H78&lt;=S$4+'集計を見る'!$B$31-1,$I78&gt;=S$4),"■",""))</f>
        <v/>
      </c>
      <c r="T78" s="24">
        <f>IF(OR($H78="",$I78="",T$4=""),"",IF(AND($H78&lt;=T$4+'集計を見る'!$B$31-1,$I78&gt;=T$4),"■",""))</f>
        <v/>
      </c>
      <c r="U78" s="24">
        <f>IF(OR($H78="",$I78="",U$4=""),"",IF(AND($H78&lt;=U$4+'集計を見る'!$B$31-1,$I78&gt;=U$4),"■",""))</f>
        <v/>
      </c>
      <c r="V78" s="24">
        <f>IF(OR($H78="",$I78="",V$4=""),"",IF(AND($H78&lt;=V$4+'集計を見る'!$B$31-1,$I78&gt;=V$4),"■",""))</f>
        <v/>
      </c>
      <c r="W78" s="24">
        <f>IF(OR($H78="",$I78="",W$4=""),"",IF(AND($H78&lt;=W$4+'集計を見る'!$B$31-1,$I78&gt;=W$4),"■",""))</f>
        <v/>
      </c>
      <c r="X78" s="24">
        <f>IF(OR($H78="",$I78="",X$4=""),"",IF(AND($H78&lt;=X$4+'集計を見る'!$B$31-1,$I78&gt;=X$4),"■",""))</f>
        <v/>
      </c>
      <c r="Y78" s="24">
        <f>IF(OR($H78="",$I78="",Y$4=""),"",IF(AND($H78&lt;=Y$4+'集計を見る'!$B$31-1,$I78&gt;=Y$4),"■",""))</f>
        <v/>
      </c>
      <c r="Z78" s="24">
        <f>IF(OR($H78="",$I78="",Z$4=""),"",IF(AND($H78&lt;=Z$4+'集計を見る'!$B$31-1,$I78&gt;=Z$4),"■",""))</f>
        <v/>
      </c>
      <c r="AA78" s="24">
        <f>IF(OR($H78="",$I78="",AA$4=""),"",IF(AND($H78&lt;=AA$4+'集計を見る'!$B$31-1,$I78&gt;=AA$4),"■",""))</f>
        <v/>
      </c>
    </row>
    <row r="79" hidden="1" ht="22" customHeight="1">
      <c r="A79" s="79" t="n"/>
      <c r="B79" s="80" t="n"/>
      <c r="C79" s="79" t="n"/>
      <c r="D79" s="78" t="n"/>
      <c r="E79" s="81" t="n"/>
      <c r="F79" s="80" t="n"/>
      <c r="G79" s="55">
        <f>IF(OR($B79="",$D79=""),"",MAX(1,ROUNDUP($D79/IF(OR($B$2="",$B$2&lt;=0),1,$B$2),0)))</f>
        <v/>
      </c>
      <c r="H79" s="12">
        <f>IF(OR($G79="",'集計を見る'!$B$10=""),"",IF($B$3="はい",'集計を見る'!$B$10+SUM($G$5:$G79)-$G79,IF(SUM($G$5:$G79)-$G79=0,'集計を見る'!$B$10,WORKDAY('集計を見る'!$B$10,SUM($G$5:$G79)-$G79))))</f>
        <v/>
      </c>
      <c r="I79" s="12">
        <f>IF(OR($G79="",'集計を見る'!$B$10=""),"",IF($B$3="はい",'集計を見る'!$B$10+SUM($G$5:$G79)-1,IF(SUM($G$5:$G79)-1=0,'集計を見る'!$B$10,WORKDAY('集計を見る'!$B$10,SUM($G$5:$G79)-1))))</f>
        <v/>
      </c>
      <c r="J79" s="55">
        <f>IF($I79="","",$I79-TODAY())</f>
        <v/>
      </c>
      <c r="K79" s="56">
        <f>IF($D79="","",ROUND($D79*(100-IF($E79="",0,$E79))/100,1))</f>
        <v/>
      </c>
      <c r="L79" s="57">
        <f>IF(OR($H79="",$I79=""),"",IF(TODAY()&gt;=$I79,100,IF(TODAY()&lt;$H79,0,ROUND((TODAY()-$H79+1)/($I79-$H79+1)*100,0))))</f>
        <v/>
      </c>
      <c r="M79" s="58">
        <f>IF(OR($L79="",$E79=""),"",$E79-$L79)</f>
        <v/>
      </c>
      <c r="N79" s="16">
        <f>IF($B79="","",IF($D79="","入力が足りません",IF($E79&gt;=100,"完了",IF($I79="","日程が出ません",IF($I79&lt;TODAY(),"遅れています",IF($H79&gt;TODAY(),"これから","いま進める"))))))</f>
        <v/>
      </c>
      <c r="O79" s="16">
        <f>IF($I79="","",TEXT($I79,"yyyy/mm"))</f>
        <v/>
      </c>
      <c r="P79" s="17">
        <f>IF(OR($H79="",$I79="",P$4=""),"",IF(AND($H79&lt;=P$4+'集計を見る'!$B$31-1,$I79&gt;=P$4),"■",""))</f>
        <v/>
      </c>
      <c r="Q79" s="17">
        <f>IF(OR($H79="",$I79="",Q$4=""),"",IF(AND($H79&lt;=Q$4+'集計を見る'!$B$31-1,$I79&gt;=Q$4),"■",""))</f>
        <v/>
      </c>
      <c r="R79" s="17">
        <f>IF(OR($H79="",$I79="",R$4=""),"",IF(AND($H79&lt;=R$4+'集計を見る'!$B$31-1,$I79&gt;=R$4),"■",""))</f>
        <v/>
      </c>
      <c r="S79" s="17">
        <f>IF(OR($H79="",$I79="",S$4=""),"",IF(AND($H79&lt;=S$4+'集計を見る'!$B$31-1,$I79&gt;=S$4),"■",""))</f>
        <v/>
      </c>
      <c r="T79" s="17">
        <f>IF(OR($H79="",$I79="",T$4=""),"",IF(AND($H79&lt;=T$4+'集計を見る'!$B$31-1,$I79&gt;=T$4),"■",""))</f>
        <v/>
      </c>
      <c r="U79" s="17">
        <f>IF(OR($H79="",$I79="",U$4=""),"",IF(AND($H79&lt;=U$4+'集計を見る'!$B$31-1,$I79&gt;=U$4),"■",""))</f>
        <v/>
      </c>
      <c r="V79" s="17">
        <f>IF(OR($H79="",$I79="",V$4=""),"",IF(AND($H79&lt;=V$4+'集計を見る'!$B$31-1,$I79&gt;=V$4),"■",""))</f>
        <v/>
      </c>
      <c r="W79" s="17">
        <f>IF(OR($H79="",$I79="",W$4=""),"",IF(AND($H79&lt;=W$4+'集計を見る'!$B$31-1,$I79&gt;=W$4),"■",""))</f>
        <v/>
      </c>
      <c r="X79" s="17">
        <f>IF(OR($H79="",$I79="",X$4=""),"",IF(AND($H79&lt;=X$4+'集計を見る'!$B$31-1,$I79&gt;=X$4),"■",""))</f>
        <v/>
      </c>
      <c r="Y79" s="17">
        <f>IF(OR($H79="",$I79="",Y$4=""),"",IF(AND($H79&lt;=Y$4+'集計を見る'!$B$31-1,$I79&gt;=Y$4),"■",""))</f>
        <v/>
      </c>
      <c r="Z79" s="17">
        <f>IF(OR($H79="",$I79="",Z$4=""),"",IF(AND($H79&lt;=Z$4+'集計を見る'!$B$31-1,$I79&gt;=Z$4),"■",""))</f>
        <v/>
      </c>
      <c r="AA79" s="17">
        <f>IF(OR($H79="",$I79="",AA$4=""),"",IF(AND($H79&lt;=AA$4+'集計を見る'!$B$31-1,$I79&gt;=AA$4),"■",""))</f>
        <v/>
      </c>
    </row>
    <row r="80" hidden="1" ht="22" customHeight="1">
      <c r="A80" s="79" t="n"/>
      <c r="B80" s="80" t="n"/>
      <c r="C80" s="79" t="n"/>
      <c r="D80" s="78" t="n"/>
      <c r="E80" s="81" t="n"/>
      <c r="F80" s="80" t="n"/>
      <c r="G80" s="59">
        <f>IF(OR($B80="",$D80=""),"",MAX(1,ROUNDUP($D80/IF(OR($B$2="",$B$2&lt;=0),1,$B$2),0)))</f>
        <v/>
      </c>
      <c r="H80" s="19">
        <f>IF(OR($G80="",'集計を見る'!$B$10=""),"",IF($B$3="はい",'集計を見る'!$B$10+SUM($G$5:$G80)-$G80,IF(SUM($G$5:$G80)-$G80=0,'集計を見る'!$B$10,WORKDAY('集計を見る'!$B$10,SUM($G$5:$G80)-$G80))))</f>
        <v/>
      </c>
      <c r="I80" s="19">
        <f>IF(OR($G80="",'集計を見る'!$B$10=""),"",IF($B$3="はい",'集計を見る'!$B$10+SUM($G$5:$G80)-1,IF(SUM($G$5:$G80)-1=0,'集計を見る'!$B$10,WORKDAY('集計を見る'!$B$10,SUM($G$5:$G80)-1))))</f>
        <v/>
      </c>
      <c r="J80" s="59">
        <f>IF($I80="","",$I80-TODAY())</f>
        <v/>
      </c>
      <c r="K80" s="60">
        <f>IF($D80="","",ROUND($D80*(100-IF($E80="",0,$E80))/100,1))</f>
        <v/>
      </c>
      <c r="L80" s="61">
        <f>IF(OR($H80="",$I80=""),"",IF(TODAY()&gt;=$I80,100,IF(TODAY()&lt;$H80,0,ROUND((TODAY()-$H80+1)/($I80-$H80+1)*100,0))))</f>
        <v/>
      </c>
      <c r="M80" s="62">
        <f>IF(OR($L80="",$E80=""),"",$E80-$L80)</f>
        <v/>
      </c>
      <c r="N80" s="23">
        <f>IF($B80="","",IF($D80="","入力が足りません",IF($E80&gt;=100,"完了",IF($I80="","日程が出ません",IF($I80&lt;TODAY(),"遅れています",IF($H80&gt;TODAY(),"これから","いま進める"))))))</f>
        <v/>
      </c>
      <c r="O80" s="23">
        <f>IF($I80="","",TEXT($I80,"yyyy/mm"))</f>
        <v/>
      </c>
      <c r="P80" s="24">
        <f>IF(OR($H80="",$I80="",P$4=""),"",IF(AND($H80&lt;=P$4+'集計を見る'!$B$31-1,$I80&gt;=P$4),"■",""))</f>
        <v/>
      </c>
      <c r="Q80" s="24">
        <f>IF(OR($H80="",$I80="",Q$4=""),"",IF(AND($H80&lt;=Q$4+'集計を見る'!$B$31-1,$I80&gt;=Q$4),"■",""))</f>
        <v/>
      </c>
      <c r="R80" s="24">
        <f>IF(OR($H80="",$I80="",R$4=""),"",IF(AND($H80&lt;=R$4+'集計を見る'!$B$31-1,$I80&gt;=R$4),"■",""))</f>
        <v/>
      </c>
      <c r="S80" s="24">
        <f>IF(OR($H80="",$I80="",S$4=""),"",IF(AND($H80&lt;=S$4+'集計を見る'!$B$31-1,$I80&gt;=S$4),"■",""))</f>
        <v/>
      </c>
      <c r="T80" s="24">
        <f>IF(OR($H80="",$I80="",T$4=""),"",IF(AND($H80&lt;=T$4+'集計を見る'!$B$31-1,$I80&gt;=T$4),"■",""))</f>
        <v/>
      </c>
      <c r="U80" s="24">
        <f>IF(OR($H80="",$I80="",U$4=""),"",IF(AND($H80&lt;=U$4+'集計を見る'!$B$31-1,$I80&gt;=U$4),"■",""))</f>
        <v/>
      </c>
      <c r="V80" s="24">
        <f>IF(OR($H80="",$I80="",V$4=""),"",IF(AND($H80&lt;=V$4+'集計を見る'!$B$31-1,$I80&gt;=V$4),"■",""))</f>
        <v/>
      </c>
      <c r="W80" s="24">
        <f>IF(OR($H80="",$I80="",W$4=""),"",IF(AND($H80&lt;=W$4+'集計を見る'!$B$31-1,$I80&gt;=W$4),"■",""))</f>
        <v/>
      </c>
      <c r="X80" s="24">
        <f>IF(OR($H80="",$I80="",X$4=""),"",IF(AND($H80&lt;=X$4+'集計を見る'!$B$31-1,$I80&gt;=X$4),"■",""))</f>
        <v/>
      </c>
      <c r="Y80" s="24">
        <f>IF(OR($H80="",$I80="",Y$4=""),"",IF(AND($H80&lt;=Y$4+'集計を見る'!$B$31-1,$I80&gt;=Y$4),"■",""))</f>
        <v/>
      </c>
      <c r="Z80" s="24">
        <f>IF(OR($H80="",$I80="",Z$4=""),"",IF(AND($H80&lt;=Z$4+'集計を見る'!$B$31-1,$I80&gt;=Z$4),"■",""))</f>
        <v/>
      </c>
      <c r="AA80" s="24">
        <f>IF(OR($H80="",$I80="",AA$4=""),"",IF(AND($H80&lt;=AA$4+'集計を見る'!$B$31-1,$I80&gt;=AA$4),"■",""))</f>
        <v/>
      </c>
    </row>
    <row r="81" hidden="1" ht="22" customHeight="1">
      <c r="A81" s="79" t="n"/>
      <c r="B81" s="80" t="n"/>
      <c r="C81" s="79" t="n"/>
      <c r="D81" s="78" t="n"/>
      <c r="E81" s="81" t="n"/>
      <c r="F81" s="80" t="n"/>
      <c r="G81" s="55">
        <f>IF(OR($B81="",$D81=""),"",MAX(1,ROUNDUP($D81/IF(OR($B$2="",$B$2&lt;=0),1,$B$2),0)))</f>
        <v/>
      </c>
      <c r="H81" s="12">
        <f>IF(OR($G81="",'集計を見る'!$B$10=""),"",IF($B$3="はい",'集計を見る'!$B$10+SUM($G$5:$G81)-$G81,IF(SUM($G$5:$G81)-$G81=0,'集計を見る'!$B$10,WORKDAY('集計を見る'!$B$10,SUM($G$5:$G81)-$G81))))</f>
        <v/>
      </c>
      <c r="I81" s="12">
        <f>IF(OR($G81="",'集計を見る'!$B$10=""),"",IF($B$3="はい",'集計を見る'!$B$10+SUM($G$5:$G81)-1,IF(SUM($G$5:$G81)-1=0,'集計を見る'!$B$10,WORKDAY('集計を見る'!$B$10,SUM($G$5:$G81)-1))))</f>
        <v/>
      </c>
      <c r="J81" s="55">
        <f>IF($I81="","",$I81-TODAY())</f>
        <v/>
      </c>
      <c r="K81" s="56">
        <f>IF($D81="","",ROUND($D81*(100-IF($E81="",0,$E81))/100,1))</f>
        <v/>
      </c>
      <c r="L81" s="57">
        <f>IF(OR($H81="",$I81=""),"",IF(TODAY()&gt;=$I81,100,IF(TODAY()&lt;$H81,0,ROUND((TODAY()-$H81+1)/($I81-$H81+1)*100,0))))</f>
        <v/>
      </c>
      <c r="M81" s="58">
        <f>IF(OR($L81="",$E81=""),"",$E81-$L81)</f>
        <v/>
      </c>
      <c r="N81" s="16">
        <f>IF($B81="","",IF($D81="","入力が足りません",IF($E81&gt;=100,"完了",IF($I81="","日程が出ません",IF($I81&lt;TODAY(),"遅れています",IF($H81&gt;TODAY(),"これから","いま進める"))))))</f>
        <v/>
      </c>
      <c r="O81" s="16">
        <f>IF($I81="","",TEXT($I81,"yyyy/mm"))</f>
        <v/>
      </c>
      <c r="P81" s="17">
        <f>IF(OR($H81="",$I81="",P$4=""),"",IF(AND($H81&lt;=P$4+'集計を見る'!$B$31-1,$I81&gt;=P$4),"■",""))</f>
        <v/>
      </c>
      <c r="Q81" s="17">
        <f>IF(OR($H81="",$I81="",Q$4=""),"",IF(AND($H81&lt;=Q$4+'集計を見る'!$B$31-1,$I81&gt;=Q$4),"■",""))</f>
        <v/>
      </c>
      <c r="R81" s="17">
        <f>IF(OR($H81="",$I81="",R$4=""),"",IF(AND($H81&lt;=R$4+'集計を見る'!$B$31-1,$I81&gt;=R$4),"■",""))</f>
        <v/>
      </c>
      <c r="S81" s="17">
        <f>IF(OR($H81="",$I81="",S$4=""),"",IF(AND($H81&lt;=S$4+'集計を見る'!$B$31-1,$I81&gt;=S$4),"■",""))</f>
        <v/>
      </c>
      <c r="T81" s="17">
        <f>IF(OR($H81="",$I81="",T$4=""),"",IF(AND($H81&lt;=T$4+'集計を見る'!$B$31-1,$I81&gt;=T$4),"■",""))</f>
        <v/>
      </c>
      <c r="U81" s="17">
        <f>IF(OR($H81="",$I81="",U$4=""),"",IF(AND($H81&lt;=U$4+'集計を見る'!$B$31-1,$I81&gt;=U$4),"■",""))</f>
        <v/>
      </c>
      <c r="V81" s="17">
        <f>IF(OR($H81="",$I81="",V$4=""),"",IF(AND($H81&lt;=V$4+'集計を見る'!$B$31-1,$I81&gt;=V$4),"■",""))</f>
        <v/>
      </c>
      <c r="W81" s="17">
        <f>IF(OR($H81="",$I81="",W$4=""),"",IF(AND($H81&lt;=W$4+'集計を見る'!$B$31-1,$I81&gt;=W$4),"■",""))</f>
        <v/>
      </c>
      <c r="X81" s="17">
        <f>IF(OR($H81="",$I81="",X$4=""),"",IF(AND($H81&lt;=X$4+'集計を見る'!$B$31-1,$I81&gt;=X$4),"■",""))</f>
        <v/>
      </c>
      <c r="Y81" s="17">
        <f>IF(OR($H81="",$I81="",Y$4=""),"",IF(AND($H81&lt;=Y$4+'集計を見る'!$B$31-1,$I81&gt;=Y$4),"■",""))</f>
        <v/>
      </c>
      <c r="Z81" s="17">
        <f>IF(OR($H81="",$I81="",Z$4=""),"",IF(AND($H81&lt;=Z$4+'集計を見る'!$B$31-1,$I81&gt;=Z$4),"■",""))</f>
        <v/>
      </c>
      <c r="AA81" s="17">
        <f>IF(OR($H81="",$I81="",AA$4=""),"",IF(AND($H81&lt;=AA$4+'集計を見る'!$B$31-1,$I81&gt;=AA$4),"■",""))</f>
        <v/>
      </c>
    </row>
    <row r="82" hidden="1" ht="22" customHeight="1">
      <c r="A82" s="79" t="n"/>
      <c r="B82" s="80" t="n"/>
      <c r="C82" s="79" t="n"/>
      <c r="D82" s="78" t="n"/>
      <c r="E82" s="81" t="n"/>
      <c r="F82" s="80" t="n"/>
      <c r="G82" s="59">
        <f>IF(OR($B82="",$D82=""),"",MAX(1,ROUNDUP($D82/IF(OR($B$2="",$B$2&lt;=0),1,$B$2),0)))</f>
        <v/>
      </c>
      <c r="H82" s="19">
        <f>IF(OR($G82="",'集計を見る'!$B$10=""),"",IF($B$3="はい",'集計を見る'!$B$10+SUM($G$5:$G82)-$G82,IF(SUM($G$5:$G82)-$G82=0,'集計を見る'!$B$10,WORKDAY('集計を見る'!$B$10,SUM($G$5:$G82)-$G82))))</f>
        <v/>
      </c>
      <c r="I82" s="19">
        <f>IF(OR($G82="",'集計を見る'!$B$10=""),"",IF($B$3="はい",'集計を見る'!$B$10+SUM($G$5:$G82)-1,IF(SUM($G$5:$G82)-1=0,'集計を見る'!$B$10,WORKDAY('集計を見る'!$B$10,SUM($G$5:$G82)-1))))</f>
        <v/>
      </c>
      <c r="J82" s="59">
        <f>IF($I82="","",$I82-TODAY())</f>
        <v/>
      </c>
      <c r="K82" s="60">
        <f>IF($D82="","",ROUND($D82*(100-IF($E82="",0,$E82))/100,1))</f>
        <v/>
      </c>
      <c r="L82" s="61">
        <f>IF(OR($H82="",$I82=""),"",IF(TODAY()&gt;=$I82,100,IF(TODAY()&lt;$H82,0,ROUND((TODAY()-$H82+1)/($I82-$H82+1)*100,0))))</f>
        <v/>
      </c>
      <c r="M82" s="62">
        <f>IF(OR($L82="",$E82=""),"",$E82-$L82)</f>
        <v/>
      </c>
      <c r="N82" s="23">
        <f>IF($B82="","",IF($D82="","入力が足りません",IF($E82&gt;=100,"完了",IF($I82="","日程が出ません",IF($I82&lt;TODAY(),"遅れています",IF($H82&gt;TODAY(),"これから","いま進める"))))))</f>
        <v/>
      </c>
      <c r="O82" s="23">
        <f>IF($I82="","",TEXT($I82,"yyyy/mm"))</f>
        <v/>
      </c>
      <c r="P82" s="24">
        <f>IF(OR($H82="",$I82="",P$4=""),"",IF(AND($H82&lt;=P$4+'集計を見る'!$B$31-1,$I82&gt;=P$4),"■",""))</f>
        <v/>
      </c>
      <c r="Q82" s="24">
        <f>IF(OR($H82="",$I82="",Q$4=""),"",IF(AND($H82&lt;=Q$4+'集計を見る'!$B$31-1,$I82&gt;=Q$4),"■",""))</f>
        <v/>
      </c>
      <c r="R82" s="24">
        <f>IF(OR($H82="",$I82="",R$4=""),"",IF(AND($H82&lt;=R$4+'集計を見る'!$B$31-1,$I82&gt;=R$4),"■",""))</f>
        <v/>
      </c>
      <c r="S82" s="24">
        <f>IF(OR($H82="",$I82="",S$4=""),"",IF(AND($H82&lt;=S$4+'集計を見る'!$B$31-1,$I82&gt;=S$4),"■",""))</f>
        <v/>
      </c>
      <c r="T82" s="24">
        <f>IF(OR($H82="",$I82="",T$4=""),"",IF(AND($H82&lt;=T$4+'集計を見る'!$B$31-1,$I82&gt;=T$4),"■",""))</f>
        <v/>
      </c>
      <c r="U82" s="24">
        <f>IF(OR($H82="",$I82="",U$4=""),"",IF(AND($H82&lt;=U$4+'集計を見る'!$B$31-1,$I82&gt;=U$4),"■",""))</f>
        <v/>
      </c>
      <c r="V82" s="24">
        <f>IF(OR($H82="",$I82="",V$4=""),"",IF(AND($H82&lt;=V$4+'集計を見る'!$B$31-1,$I82&gt;=V$4),"■",""))</f>
        <v/>
      </c>
      <c r="W82" s="24">
        <f>IF(OR($H82="",$I82="",W$4=""),"",IF(AND($H82&lt;=W$4+'集計を見る'!$B$31-1,$I82&gt;=W$4),"■",""))</f>
        <v/>
      </c>
      <c r="X82" s="24">
        <f>IF(OR($H82="",$I82="",X$4=""),"",IF(AND($H82&lt;=X$4+'集計を見る'!$B$31-1,$I82&gt;=X$4),"■",""))</f>
        <v/>
      </c>
      <c r="Y82" s="24">
        <f>IF(OR($H82="",$I82="",Y$4=""),"",IF(AND($H82&lt;=Y$4+'集計を見る'!$B$31-1,$I82&gt;=Y$4),"■",""))</f>
        <v/>
      </c>
      <c r="Z82" s="24">
        <f>IF(OR($H82="",$I82="",Z$4=""),"",IF(AND($H82&lt;=Z$4+'集計を見る'!$B$31-1,$I82&gt;=Z$4),"■",""))</f>
        <v/>
      </c>
      <c r="AA82" s="24">
        <f>IF(OR($H82="",$I82="",AA$4=""),"",IF(AND($H82&lt;=AA$4+'集計を見る'!$B$31-1,$I82&gt;=AA$4),"■",""))</f>
        <v/>
      </c>
    </row>
    <row r="83" hidden="1" ht="22" customHeight="1">
      <c r="A83" s="79" t="n"/>
      <c r="B83" s="80" t="n"/>
      <c r="C83" s="79" t="n"/>
      <c r="D83" s="78" t="n"/>
      <c r="E83" s="81" t="n"/>
      <c r="F83" s="80" t="n"/>
      <c r="G83" s="55">
        <f>IF(OR($B83="",$D83=""),"",MAX(1,ROUNDUP($D83/IF(OR($B$2="",$B$2&lt;=0),1,$B$2),0)))</f>
        <v/>
      </c>
      <c r="H83" s="12">
        <f>IF(OR($G83="",'集計を見る'!$B$10=""),"",IF($B$3="はい",'集計を見る'!$B$10+SUM($G$5:$G83)-$G83,IF(SUM($G$5:$G83)-$G83=0,'集計を見る'!$B$10,WORKDAY('集計を見る'!$B$10,SUM($G$5:$G83)-$G83))))</f>
        <v/>
      </c>
      <c r="I83" s="12">
        <f>IF(OR($G83="",'集計を見る'!$B$10=""),"",IF($B$3="はい",'集計を見る'!$B$10+SUM($G$5:$G83)-1,IF(SUM($G$5:$G83)-1=0,'集計を見る'!$B$10,WORKDAY('集計を見る'!$B$10,SUM($G$5:$G83)-1))))</f>
        <v/>
      </c>
      <c r="J83" s="55">
        <f>IF($I83="","",$I83-TODAY())</f>
        <v/>
      </c>
      <c r="K83" s="56">
        <f>IF($D83="","",ROUND($D83*(100-IF($E83="",0,$E83))/100,1))</f>
        <v/>
      </c>
      <c r="L83" s="57">
        <f>IF(OR($H83="",$I83=""),"",IF(TODAY()&gt;=$I83,100,IF(TODAY()&lt;$H83,0,ROUND((TODAY()-$H83+1)/($I83-$H83+1)*100,0))))</f>
        <v/>
      </c>
      <c r="M83" s="58">
        <f>IF(OR($L83="",$E83=""),"",$E83-$L83)</f>
        <v/>
      </c>
      <c r="N83" s="16">
        <f>IF($B83="","",IF($D83="","入力が足りません",IF($E83&gt;=100,"完了",IF($I83="","日程が出ません",IF($I83&lt;TODAY(),"遅れています",IF($H83&gt;TODAY(),"これから","いま進める"))))))</f>
        <v/>
      </c>
      <c r="O83" s="16">
        <f>IF($I83="","",TEXT($I83,"yyyy/mm"))</f>
        <v/>
      </c>
      <c r="P83" s="17">
        <f>IF(OR($H83="",$I83="",P$4=""),"",IF(AND($H83&lt;=P$4+'集計を見る'!$B$31-1,$I83&gt;=P$4),"■",""))</f>
        <v/>
      </c>
      <c r="Q83" s="17">
        <f>IF(OR($H83="",$I83="",Q$4=""),"",IF(AND($H83&lt;=Q$4+'集計を見る'!$B$31-1,$I83&gt;=Q$4),"■",""))</f>
        <v/>
      </c>
      <c r="R83" s="17">
        <f>IF(OR($H83="",$I83="",R$4=""),"",IF(AND($H83&lt;=R$4+'集計を見る'!$B$31-1,$I83&gt;=R$4),"■",""))</f>
        <v/>
      </c>
      <c r="S83" s="17">
        <f>IF(OR($H83="",$I83="",S$4=""),"",IF(AND($H83&lt;=S$4+'集計を見る'!$B$31-1,$I83&gt;=S$4),"■",""))</f>
        <v/>
      </c>
      <c r="T83" s="17">
        <f>IF(OR($H83="",$I83="",T$4=""),"",IF(AND($H83&lt;=T$4+'集計を見る'!$B$31-1,$I83&gt;=T$4),"■",""))</f>
        <v/>
      </c>
      <c r="U83" s="17">
        <f>IF(OR($H83="",$I83="",U$4=""),"",IF(AND($H83&lt;=U$4+'集計を見る'!$B$31-1,$I83&gt;=U$4),"■",""))</f>
        <v/>
      </c>
      <c r="V83" s="17">
        <f>IF(OR($H83="",$I83="",V$4=""),"",IF(AND($H83&lt;=V$4+'集計を見る'!$B$31-1,$I83&gt;=V$4),"■",""))</f>
        <v/>
      </c>
      <c r="W83" s="17">
        <f>IF(OR($H83="",$I83="",W$4=""),"",IF(AND($H83&lt;=W$4+'集計を見る'!$B$31-1,$I83&gt;=W$4),"■",""))</f>
        <v/>
      </c>
      <c r="X83" s="17">
        <f>IF(OR($H83="",$I83="",X$4=""),"",IF(AND($H83&lt;=X$4+'集計を見る'!$B$31-1,$I83&gt;=X$4),"■",""))</f>
        <v/>
      </c>
      <c r="Y83" s="17">
        <f>IF(OR($H83="",$I83="",Y$4=""),"",IF(AND($H83&lt;=Y$4+'集計を見る'!$B$31-1,$I83&gt;=Y$4),"■",""))</f>
        <v/>
      </c>
      <c r="Z83" s="17">
        <f>IF(OR($H83="",$I83="",Z$4=""),"",IF(AND($H83&lt;=Z$4+'集計を見る'!$B$31-1,$I83&gt;=Z$4),"■",""))</f>
        <v/>
      </c>
      <c r="AA83" s="17">
        <f>IF(OR($H83="",$I83="",AA$4=""),"",IF(AND($H83&lt;=AA$4+'集計を見る'!$B$31-1,$I83&gt;=AA$4),"■",""))</f>
        <v/>
      </c>
    </row>
    <row r="84" hidden="1" ht="22" customHeight="1">
      <c r="A84" s="79" t="n"/>
      <c r="B84" s="80" t="n"/>
      <c r="C84" s="79" t="n"/>
      <c r="D84" s="78" t="n"/>
      <c r="E84" s="81" t="n"/>
      <c r="F84" s="80" t="n"/>
      <c r="G84" s="59">
        <f>IF(OR($B84="",$D84=""),"",MAX(1,ROUNDUP($D84/IF(OR($B$2="",$B$2&lt;=0),1,$B$2),0)))</f>
        <v/>
      </c>
      <c r="H84" s="19">
        <f>IF(OR($G84="",'集計を見る'!$B$10=""),"",IF($B$3="はい",'集計を見る'!$B$10+SUM($G$5:$G84)-$G84,IF(SUM($G$5:$G84)-$G84=0,'集計を見る'!$B$10,WORKDAY('集計を見る'!$B$10,SUM($G$5:$G84)-$G84))))</f>
        <v/>
      </c>
      <c r="I84" s="19">
        <f>IF(OR($G84="",'集計を見る'!$B$10=""),"",IF($B$3="はい",'集計を見る'!$B$10+SUM($G$5:$G84)-1,IF(SUM($G$5:$G84)-1=0,'集計を見る'!$B$10,WORKDAY('集計を見る'!$B$10,SUM($G$5:$G84)-1))))</f>
        <v/>
      </c>
      <c r="J84" s="59">
        <f>IF($I84="","",$I84-TODAY())</f>
        <v/>
      </c>
      <c r="K84" s="60">
        <f>IF($D84="","",ROUND($D84*(100-IF($E84="",0,$E84))/100,1))</f>
        <v/>
      </c>
      <c r="L84" s="61">
        <f>IF(OR($H84="",$I84=""),"",IF(TODAY()&gt;=$I84,100,IF(TODAY()&lt;$H84,0,ROUND((TODAY()-$H84+1)/($I84-$H84+1)*100,0))))</f>
        <v/>
      </c>
      <c r="M84" s="62">
        <f>IF(OR($L84="",$E84=""),"",$E84-$L84)</f>
        <v/>
      </c>
      <c r="N84" s="23">
        <f>IF($B84="","",IF($D84="","入力が足りません",IF($E84&gt;=100,"完了",IF($I84="","日程が出ません",IF($I84&lt;TODAY(),"遅れています",IF($H84&gt;TODAY(),"これから","いま進める"))))))</f>
        <v/>
      </c>
      <c r="O84" s="23">
        <f>IF($I84="","",TEXT($I84,"yyyy/mm"))</f>
        <v/>
      </c>
      <c r="P84" s="24">
        <f>IF(OR($H84="",$I84="",P$4=""),"",IF(AND($H84&lt;=P$4+'集計を見る'!$B$31-1,$I84&gt;=P$4),"■",""))</f>
        <v/>
      </c>
      <c r="Q84" s="24">
        <f>IF(OR($H84="",$I84="",Q$4=""),"",IF(AND($H84&lt;=Q$4+'集計を見る'!$B$31-1,$I84&gt;=Q$4),"■",""))</f>
        <v/>
      </c>
      <c r="R84" s="24">
        <f>IF(OR($H84="",$I84="",R$4=""),"",IF(AND($H84&lt;=R$4+'集計を見る'!$B$31-1,$I84&gt;=R$4),"■",""))</f>
        <v/>
      </c>
      <c r="S84" s="24">
        <f>IF(OR($H84="",$I84="",S$4=""),"",IF(AND($H84&lt;=S$4+'集計を見る'!$B$31-1,$I84&gt;=S$4),"■",""))</f>
        <v/>
      </c>
      <c r="T84" s="24">
        <f>IF(OR($H84="",$I84="",T$4=""),"",IF(AND($H84&lt;=T$4+'集計を見る'!$B$31-1,$I84&gt;=T$4),"■",""))</f>
        <v/>
      </c>
      <c r="U84" s="24">
        <f>IF(OR($H84="",$I84="",U$4=""),"",IF(AND($H84&lt;=U$4+'集計を見る'!$B$31-1,$I84&gt;=U$4),"■",""))</f>
        <v/>
      </c>
      <c r="V84" s="24">
        <f>IF(OR($H84="",$I84="",V$4=""),"",IF(AND($H84&lt;=V$4+'集計を見る'!$B$31-1,$I84&gt;=V$4),"■",""))</f>
        <v/>
      </c>
      <c r="W84" s="24">
        <f>IF(OR($H84="",$I84="",W$4=""),"",IF(AND($H84&lt;=W$4+'集計を見る'!$B$31-1,$I84&gt;=W$4),"■",""))</f>
        <v/>
      </c>
      <c r="X84" s="24">
        <f>IF(OR($H84="",$I84="",X$4=""),"",IF(AND($H84&lt;=X$4+'集計を見る'!$B$31-1,$I84&gt;=X$4),"■",""))</f>
        <v/>
      </c>
      <c r="Y84" s="24">
        <f>IF(OR($H84="",$I84="",Y$4=""),"",IF(AND($H84&lt;=Y$4+'集計を見る'!$B$31-1,$I84&gt;=Y$4),"■",""))</f>
        <v/>
      </c>
      <c r="Z84" s="24">
        <f>IF(OR($H84="",$I84="",Z$4=""),"",IF(AND($H84&lt;=Z$4+'集計を見る'!$B$31-1,$I84&gt;=Z$4),"■",""))</f>
        <v/>
      </c>
      <c r="AA84" s="24">
        <f>IF(OR($H84="",$I84="",AA$4=""),"",IF(AND($H84&lt;=AA$4+'集計を見る'!$B$31-1,$I84&gt;=AA$4),"■",""))</f>
        <v/>
      </c>
    </row>
    <row r="85" hidden="1" ht="22" customHeight="1">
      <c r="A85" s="79" t="n"/>
      <c r="B85" s="80" t="n"/>
      <c r="C85" s="79" t="n"/>
      <c r="D85" s="78" t="n"/>
      <c r="E85" s="81" t="n"/>
      <c r="F85" s="80" t="n"/>
      <c r="G85" s="55">
        <f>IF(OR($B85="",$D85=""),"",MAX(1,ROUNDUP($D85/IF(OR($B$2="",$B$2&lt;=0),1,$B$2),0)))</f>
        <v/>
      </c>
      <c r="H85" s="12">
        <f>IF(OR($G85="",'集計を見る'!$B$10=""),"",IF($B$3="はい",'集計を見る'!$B$10+SUM($G$5:$G85)-$G85,IF(SUM($G$5:$G85)-$G85=0,'集計を見る'!$B$10,WORKDAY('集計を見る'!$B$10,SUM($G$5:$G85)-$G85))))</f>
        <v/>
      </c>
      <c r="I85" s="12">
        <f>IF(OR($G85="",'集計を見る'!$B$10=""),"",IF($B$3="はい",'集計を見る'!$B$10+SUM($G$5:$G85)-1,IF(SUM($G$5:$G85)-1=0,'集計を見る'!$B$10,WORKDAY('集計を見る'!$B$10,SUM($G$5:$G85)-1))))</f>
        <v/>
      </c>
      <c r="J85" s="55">
        <f>IF($I85="","",$I85-TODAY())</f>
        <v/>
      </c>
      <c r="K85" s="56">
        <f>IF($D85="","",ROUND($D85*(100-IF($E85="",0,$E85))/100,1))</f>
        <v/>
      </c>
      <c r="L85" s="57">
        <f>IF(OR($H85="",$I85=""),"",IF(TODAY()&gt;=$I85,100,IF(TODAY()&lt;$H85,0,ROUND((TODAY()-$H85+1)/($I85-$H85+1)*100,0))))</f>
        <v/>
      </c>
      <c r="M85" s="58">
        <f>IF(OR($L85="",$E85=""),"",$E85-$L85)</f>
        <v/>
      </c>
      <c r="N85" s="16">
        <f>IF($B85="","",IF($D85="","入力が足りません",IF($E85&gt;=100,"完了",IF($I85="","日程が出ません",IF($I85&lt;TODAY(),"遅れています",IF($H85&gt;TODAY(),"これから","いま進める"))))))</f>
        <v/>
      </c>
      <c r="O85" s="16">
        <f>IF($I85="","",TEXT($I85,"yyyy/mm"))</f>
        <v/>
      </c>
      <c r="P85" s="17">
        <f>IF(OR($H85="",$I85="",P$4=""),"",IF(AND($H85&lt;=P$4+'集計を見る'!$B$31-1,$I85&gt;=P$4),"■",""))</f>
        <v/>
      </c>
      <c r="Q85" s="17">
        <f>IF(OR($H85="",$I85="",Q$4=""),"",IF(AND($H85&lt;=Q$4+'集計を見る'!$B$31-1,$I85&gt;=Q$4),"■",""))</f>
        <v/>
      </c>
      <c r="R85" s="17">
        <f>IF(OR($H85="",$I85="",R$4=""),"",IF(AND($H85&lt;=R$4+'集計を見る'!$B$31-1,$I85&gt;=R$4),"■",""))</f>
        <v/>
      </c>
      <c r="S85" s="17">
        <f>IF(OR($H85="",$I85="",S$4=""),"",IF(AND($H85&lt;=S$4+'集計を見る'!$B$31-1,$I85&gt;=S$4),"■",""))</f>
        <v/>
      </c>
      <c r="T85" s="17">
        <f>IF(OR($H85="",$I85="",T$4=""),"",IF(AND($H85&lt;=T$4+'集計を見る'!$B$31-1,$I85&gt;=T$4),"■",""))</f>
        <v/>
      </c>
      <c r="U85" s="17">
        <f>IF(OR($H85="",$I85="",U$4=""),"",IF(AND($H85&lt;=U$4+'集計を見る'!$B$31-1,$I85&gt;=U$4),"■",""))</f>
        <v/>
      </c>
      <c r="V85" s="17">
        <f>IF(OR($H85="",$I85="",V$4=""),"",IF(AND($H85&lt;=V$4+'集計を見る'!$B$31-1,$I85&gt;=V$4),"■",""))</f>
        <v/>
      </c>
      <c r="W85" s="17">
        <f>IF(OR($H85="",$I85="",W$4=""),"",IF(AND($H85&lt;=W$4+'集計を見る'!$B$31-1,$I85&gt;=W$4),"■",""))</f>
        <v/>
      </c>
      <c r="X85" s="17">
        <f>IF(OR($H85="",$I85="",X$4=""),"",IF(AND($H85&lt;=X$4+'集計を見る'!$B$31-1,$I85&gt;=X$4),"■",""))</f>
        <v/>
      </c>
      <c r="Y85" s="17">
        <f>IF(OR($H85="",$I85="",Y$4=""),"",IF(AND($H85&lt;=Y$4+'集計を見る'!$B$31-1,$I85&gt;=Y$4),"■",""))</f>
        <v/>
      </c>
      <c r="Z85" s="17">
        <f>IF(OR($H85="",$I85="",Z$4=""),"",IF(AND($H85&lt;=Z$4+'集計を見る'!$B$31-1,$I85&gt;=Z$4),"■",""))</f>
        <v/>
      </c>
      <c r="AA85" s="17">
        <f>IF(OR($H85="",$I85="",AA$4=""),"",IF(AND($H85&lt;=AA$4+'集計を見る'!$B$31-1,$I85&gt;=AA$4),"■",""))</f>
        <v/>
      </c>
    </row>
    <row r="86" hidden="1" ht="22" customHeight="1">
      <c r="A86" s="79" t="n"/>
      <c r="B86" s="80" t="n"/>
      <c r="C86" s="79" t="n"/>
      <c r="D86" s="78" t="n"/>
      <c r="E86" s="81" t="n"/>
      <c r="F86" s="80" t="n"/>
      <c r="G86" s="59">
        <f>IF(OR($B86="",$D86=""),"",MAX(1,ROUNDUP($D86/IF(OR($B$2="",$B$2&lt;=0),1,$B$2),0)))</f>
        <v/>
      </c>
      <c r="H86" s="19">
        <f>IF(OR($G86="",'集計を見る'!$B$10=""),"",IF($B$3="はい",'集計を見る'!$B$10+SUM($G$5:$G86)-$G86,IF(SUM($G$5:$G86)-$G86=0,'集計を見る'!$B$10,WORKDAY('集計を見る'!$B$10,SUM($G$5:$G86)-$G86))))</f>
        <v/>
      </c>
      <c r="I86" s="19">
        <f>IF(OR($G86="",'集計を見る'!$B$10=""),"",IF($B$3="はい",'集計を見る'!$B$10+SUM($G$5:$G86)-1,IF(SUM($G$5:$G86)-1=0,'集計を見る'!$B$10,WORKDAY('集計を見る'!$B$10,SUM($G$5:$G86)-1))))</f>
        <v/>
      </c>
      <c r="J86" s="59">
        <f>IF($I86="","",$I86-TODAY())</f>
        <v/>
      </c>
      <c r="K86" s="60">
        <f>IF($D86="","",ROUND($D86*(100-IF($E86="",0,$E86))/100,1))</f>
        <v/>
      </c>
      <c r="L86" s="61">
        <f>IF(OR($H86="",$I86=""),"",IF(TODAY()&gt;=$I86,100,IF(TODAY()&lt;$H86,0,ROUND((TODAY()-$H86+1)/($I86-$H86+1)*100,0))))</f>
        <v/>
      </c>
      <c r="M86" s="62">
        <f>IF(OR($L86="",$E86=""),"",$E86-$L86)</f>
        <v/>
      </c>
      <c r="N86" s="23">
        <f>IF($B86="","",IF($D86="","入力が足りません",IF($E86&gt;=100,"完了",IF($I86="","日程が出ません",IF($I86&lt;TODAY(),"遅れています",IF($H86&gt;TODAY(),"これから","いま進める"))))))</f>
        <v/>
      </c>
      <c r="O86" s="23">
        <f>IF($I86="","",TEXT($I86,"yyyy/mm"))</f>
        <v/>
      </c>
      <c r="P86" s="24">
        <f>IF(OR($H86="",$I86="",P$4=""),"",IF(AND($H86&lt;=P$4+'集計を見る'!$B$31-1,$I86&gt;=P$4),"■",""))</f>
        <v/>
      </c>
      <c r="Q86" s="24">
        <f>IF(OR($H86="",$I86="",Q$4=""),"",IF(AND($H86&lt;=Q$4+'集計を見る'!$B$31-1,$I86&gt;=Q$4),"■",""))</f>
        <v/>
      </c>
      <c r="R86" s="24">
        <f>IF(OR($H86="",$I86="",R$4=""),"",IF(AND($H86&lt;=R$4+'集計を見る'!$B$31-1,$I86&gt;=R$4),"■",""))</f>
        <v/>
      </c>
      <c r="S86" s="24">
        <f>IF(OR($H86="",$I86="",S$4=""),"",IF(AND($H86&lt;=S$4+'集計を見る'!$B$31-1,$I86&gt;=S$4),"■",""))</f>
        <v/>
      </c>
      <c r="T86" s="24">
        <f>IF(OR($H86="",$I86="",T$4=""),"",IF(AND($H86&lt;=T$4+'集計を見る'!$B$31-1,$I86&gt;=T$4),"■",""))</f>
        <v/>
      </c>
      <c r="U86" s="24">
        <f>IF(OR($H86="",$I86="",U$4=""),"",IF(AND($H86&lt;=U$4+'集計を見る'!$B$31-1,$I86&gt;=U$4),"■",""))</f>
        <v/>
      </c>
      <c r="V86" s="24">
        <f>IF(OR($H86="",$I86="",V$4=""),"",IF(AND($H86&lt;=V$4+'集計を見る'!$B$31-1,$I86&gt;=V$4),"■",""))</f>
        <v/>
      </c>
      <c r="W86" s="24">
        <f>IF(OR($H86="",$I86="",W$4=""),"",IF(AND($H86&lt;=W$4+'集計を見る'!$B$31-1,$I86&gt;=W$4),"■",""))</f>
        <v/>
      </c>
      <c r="X86" s="24">
        <f>IF(OR($H86="",$I86="",X$4=""),"",IF(AND($H86&lt;=X$4+'集計を見る'!$B$31-1,$I86&gt;=X$4),"■",""))</f>
        <v/>
      </c>
      <c r="Y86" s="24">
        <f>IF(OR($H86="",$I86="",Y$4=""),"",IF(AND($H86&lt;=Y$4+'集計を見る'!$B$31-1,$I86&gt;=Y$4),"■",""))</f>
        <v/>
      </c>
      <c r="Z86" s="24">
        <f>IF(OR($H86="",$I86="",Z$4=""),"",IF(AND($H86&lt;=Z$4+'集計を見る'!$B$31-1,$I86&gt;=Z$4),"■",""))</f>
        <v/>
      </c>
      <c r="AA86" s="24">
        <f>IF(OR($H86="",$I86="",AA$4=""),"",IF(AND($H86&lt;=AA$4+'集計を見る'!$B$31-1,$I86&gt;=AA$4),"■",""))</f>
        <v/>
      </c>
    </row>
    <row r="87" hidden="1" ht="22" customHeight="1">
      <c r="A87" s="79" t="n"/>
      <c r="B87" s="80" t="n"/>
      <c r="C87" s="79" t="n"/>
      <c r="D87" s="78" t="n"/>
      <c r="E87" s="81" t="n"/>
      <c r="F87" s="80" t="n"/>
      <c r="G87" s="55">
        <f>IF(OR($B87="",$D87=""),"",MAX(1,ROUNDUP($D87/IF(OR($B$2="",$B$2&lt;=0),1,$B$2),0)))</f>
        <v/>
      </c>
      <c r="H87" s="12">
        <f>IF(OR($G87="",'集計を見る'!$B$10=""),"",IF($B$3="はい",'集計を見る'!$B$10+SUM($G$5:$G87)-$G87,IF(SUM($G$5:$G87)-$G87=0,'集計を見る'!$B$10,WORKDAY('集計を見る'!$B$10,SUM($G$5:$G87)-$G87))))</f>
        <v/>
      </c>
      <c r="I87" s="12">
        <f>IF(OR($G87="",'集計を見る'!$B$10=""),"",IF($B$3="はい",'集計を見る'!$B$10+SUM($G$5:$G87)-1,IF(SUM($G$5:$G87)-1=0,'集計を見る'!$B$10,WORKDAY('集計を見る'!$B$10,SUM($G$5:$G87)-1))))</f>
        <v/>
      </c>
      <c r="J87" s="55">
        <f>IF($I87="","",$I87-TODAY())</f>
        <v/>
      </c>
      <c r="K87" s="56">
        <f>IF($D87="","",ROUND($D87*(100-IF($E87="",0,$E87))/100,1))</f>
        <v/>
      </c>
      <c r="L87" s="57">
        <f>IF(OR($H87="",$I87=""),"",IF(TODAY()&gt;=$I87,100,IF(TODAY()&lt;$H87,0,ROUND((TODAY()-$H87+1)/($I87-$H87+1)*100,0))))</f>
        <v/>
      </c>
      <c r="M87" s="58">
        <f>IF(OR($L87="",$E87=""),"",$E87-$L87)</f>
        <v/>
      </c>
      <c r="N87" s="16">
        <f>IF($B87="","",IF($D87="","入力が足りません",IF($E87&gt;=100,"完了",IF($I87="","日程が出ません",IF($I87&lt;TODAY(),"遅れています",IF($H87&gt;TODAY(),"これから","いま進める"))))))</f>
        <v/>
      </c>
      <c r="O87" s="16">
        <f>IF($I87="","",TEXT($I87,"yyyy/mm"))</f>
        <v/>
      </c>
      <c r="P87" s="17">
        <f>IF(OR($H87="",$I87="",P$4=""),"",IF(AND($H87&lt;=P$4+'集計を見る'!$B$31-1,$I87&gt;=P$4),"■",""))</f>
        <v/>
      </c>
      <c r="Q87" s="17">
        <f>IF(OR($H87="",$I87="",Q$4=""),"",IF(AND($H87&lt;=Q$4+'集計を見る'!$B$31-1,$I87&gt;=Q$4),"■",""))</f>
        <v/>
      </c>
      <c r="R87" s="17">
        <f>IF(OR($H87="",$I87="",R$4=""),"",IF(AND($H87&lt;=R$4+'集計を見る'!$B$31-1,$I87&gt;=R$4),"■",""))</f>
        <v/>
      </c>
      <c r="S87" s="17">
        <f>IF(OR($H87="",$I87="",S$4=""),"",IF(AND($H87&lt;=S$4+'集計を見る'!$B$31-1,$I87&gt;=S$4),"■",""))</f>
        <v/>
      </c>
      <c r="T87" s="17">
        <f>IF(OR($H87="",$I87="",T$4=""),"",IF(AND($H87&lt;=T$4+'集計を見る'!$B$31-1,$I87&gt;=T$4),"■",""))</f>
        <v/>
      </c>
      <c r="U87" s="17">
        <f>IF(OR($H87="",$I87="",U$4=""),"",IF(AND($H87&lt;=U$4+'集計を見る'!$B$31-1,$I87&gt;=U$4),"■",""))</f>
        <v/>
      </c>
      <c r="V87" s="17">
        <f>IF(OR($H87="",$I87="",V$4=""),"",IF(AND($H87&lt;=V$4+'集計を見る'!$B$31-1,$I87&gt;=V$4),"■",""))</f>
        <v/>
      </c>
      <c r="W87" s="17">
        <f>IF(OR($H87="",$I87="",W$4=""),"",IF(AND($H87&lt;=W$4+'集計を見る'!$B$31-1,$I87&gt;=W$4),"■",""))</f>
        <v/>
      </c>
      <c r="X87" s="17">
        <f>IF(OR($H87="",$I87="",X$4=""),"",IF(AND($H87&lt;=X$4+'集計を見る'!$B$31-1,$I87&gt;=X$4),"■",""))</f>
        <v/>
      </c>
      <c r="Y87" s="17">
        <f>IF(OR($H87="",$I87="",Y$4=""),"",IF(AND($H87&lt;=Y$4+'集計を見る'!$B$31-1,$I87&gt;=Y$4),"■",""))</f>
        <v/>
      </c>
      <c r="Z87" s="17">
        <f>IF(OR($H87="",$I87="",Z$4=""),"",IF(AND($H87&lt;=Z$4+'集計を見る'!$B$31-1,$I87&gt;=Z$4),"■",""))</f>
        <v/>
      </c>
      <c r="AA87" s="17">
        <f>IF(OR($H87="",$I87="",AA$4=""),"",IF(AND($H87&lt;=AA$4+'集計を見る'!$B$31-1,$I87&gt;=AA$4),"■",""))</f>
        <v/>
      </c>
    </row>
    <row r="88" hidden="1" ht="22" customHeight="1">
      <c r="A88" s="79" t="n"/>
      <c r="B88" s="80" t="n"/>
      <c r="C88" s="79" t="n"/>
      <c r="D88" s="78" t="n"/>
      <c r="E88" s="81" t="n"/>
      <c r="F88" s="80" t="n"/>
      <c r="G88" s="59">
        <f>IF(OR($B88="",$D88=""),"",MAX(1,ROUNDUP($D88/IF(OR($B$2="",$B$2&lt;=0),1,$B$2),0)))</f>
        <v/>
      </c>
      <c r="H88" s="19">
        <f>IF(OR($G88="",'集計を見る'!$B$10=""),"",IF($B$3="はい",'集計を見る'!$B$10+SUM($G$5:$G88)-$G88,IF(SUM($G$5:$G88)-$G88=0,'集計を見る'!$B$10,WORKDAY('集計を見る'!$B$10,SUM($G$5:$G88)-$G88))))</f>
        <v/>
      </c>
      <c r="I88" s="19">
        <f>IF(OR($G88="",'集計を見る'!$B$10=""),"",IF($B$3="はい",'集計を見る'!$B$10+SUM($G$5:$G88)-1,IF(SUM($G$5:$G88)-1=0,'集計を見る'!$B$10,WORKDAY('集計を見る'!$B$10,SUM($G$5:$G88)-1))))</f>
        <v/>
      </c>
      <c r="J88" s="59">
        <f>IF($I88="","",$I88-TODAY())</f>
        <v/>
      </c>
      <c r="K88" s="60">
        <f>IF($D88="","",ROUND($D88*(100-IF($E88="",0,$E88))/100,1))</f>
        <v/>
      </c>
      <c r="L88" s="61">
        <f>IF(OR($H88="",$I88=""),"",IF(TODAY()&gt;=$I88,100,IF(TODAY()&lt;$H88,0,ROUND((TODAY()-$H88+1)/($I88-$H88+1)*100,0))))</f>
        <v/>
      </c>
      <c r="M88" s="62">
        <f>IF(OR($L88="",$E88=""),"",$E88-$L88)</f>
        <v/>
      </c>
      <c r="N88" s="23">
        <f>IF($B88="","",IF($D88="","入力が足りません",IF($E88&gt;=100,"完了",IF($I88="","日程が出ません",IF($I88&lt;TODAY(),"遅れています",IF($H88&gt;TODAY(),"これから","いま進める"))))))</f>
        <v/>
      </c>
      <c r="O88" s="23">
        <f>IF($I88="","",TEXT($I88,"yyyy/mm"))</f>
        <v/>
      </c>
      <c r="P88" s="24">
        <f>IF(OR($H88="",$I88="",P$4=""),"",IF(AND($H88&lt;=P$4+'集計を見る'!$B$31-1,$I88&gt;=P$4),"■",""))</f>
        <v/>
      </c>
      <c r="Q88" s="24">
        <f>IF(OR($H88="",$I88="",Q$4=""),"",IF(AND($H88&lt;=Q$4+'集計を見る'!$B$31-1,$I88&gt;=Q$4),"■",""))</f>
        <v/>
      </c>
      <c r="R88" s="24">
        <f>IF(OR($H88="",$I88="",R$4=""),"",IF(AND($H88&lt;=R$4+'集計を見る'!$B$31-1,$I88&gt;=R$4),"■",""))</f>
        <v/>
      </c>
      <c r="S88" s="24">
        <f>IF(OR($H88="",$I88="",S$4=""),"",IF(AND($H88&lt;=S$4+'集計を見る'!$B$31-1,$I88&gt;=S$4),"■",""))</f>
        <v/>
      </c>
      <c r="T88" s="24">
        <f>IF(OR($H88="",$I88="",T$4=""),"",IF(AND($H88&lt;=T$4+'集計を見る'!$B$31-1,$I88&gt;=T$4),"■",""))</f>
        <v/>
      </c>
      <c r="U88" s="24">
        <f>IF(OR($H88="",$I88="",U$4=""),"",IF(AND($H88&lt;=U$4+'集計を見る'!$B$31-1,$I88&gt;=U$4),"■",""))</f>
        <v/>
      </c>
      <c r="V88" s="24">
        <f>IF(OR($H88="",$I88="",V$4=""),"",IF(AND($H88&lt;=V$4+'集計を見る'!$B$31-1,$I88&gt;=V$4),"■",""))</f>
        <v/>
      </c>
      <c r="W88" s="24">
        <f>IF(OR($H88="",$I88="",W$4=""),"",IF(AND($H88&lt;=W$4+'集計を見る'!$B$31-1,$I88&gt;=W$4),"■",""))</f>
        <v/>
      </c>
      <c r="X88" s="24">
        <f>IF(OR($H88="",$I88="",X$4=""),"",IF(AND($H88&lt;=X$4+'集計を見る'!$B$31-1,$I88&gt;=X$4),"■",""))</f>
        <v/>
      </c>
      <c r="Y88" s="24">
        <f>IF(OR($H88="",$I88="",Y$4=""),"",IF(AND($H88&lt;=Y$4+'集計を見る'!$B$31-1,$I88&gt;=Y$4),"■",""))</f>
        <v/>
      </c>
      <c r="Z88" s="24">
        <f>IF(OR($H88="",$I88="",Z$4=""),"",IF(AND($H88&lt;=Z$4+'集計を見る'!$B$31-1,$I88&gt;=Z$4),"■",""))</f>
        <v/>
      </c>
      <c r="AA88" s="24">
        <f>IF(OR($H88="",$I88="",AA$4=""),"",IF(AND($H88&lt;=AA$4+'集計を見る'!$B$31-1,$I88&gt;=AA$4),"■",""))</f>
        <v/>
      </c>
    </row>
    <row r="89" hidden="1" ht="22" customHeight="1">
      <c r="A89" s="79" t="n"/>
      <c r="B89" s="80" t="n"/>
      <c r="C89" s="79" t="n"/>
      <c r="D89" s="78" t="n"/>
      <c r="E89" s="81" t="n"/>
      <c r="F89" s="80" t="n"/>
      <c r="G89" s="55">
        <f>IF(OR($B89="",$D89=""),"",MAX(1,ROUNDUP($D89/IF(OR($B$2="",$B$2&lt;=0),1,$B$2),0)))</f>
        <v/>
      </c>
      <c r="H89" s="12">
        <f>IF(OR($G89="",'集計を見る'!$B$10=""),"",IF($B$3="はい",'集計を見る'!$B$10+SUM($G$5:$G89)-$G89,IF(SUM($G$5:$G89)-$G89=0,'集計を見る'!$B$10,WORKDAY('集計を見る'!$B$10,SUM($G$5:$G89)-$G89))))</f>
        <v/>
      </c>
      <c r="I89" s="12">
        <f>IF(OR($G89="",'集計を見る'!$B$10=""),"",IF($B$3="はい",'集計を見る'!$B$10+SUM($G$5:$G89)-1,IF(SUM($G$5:$G89)-1=0,'集計を見る'!$B$10,WORKDAY('集計を見る'!$B$10,SUM($G$5:$G89)-1))))</f>
        <v/>
      </c>
      <c r="J89" s="55">
        <f>IF($I89="","",$I89-TODAY())</f>
        <v/>
      </c>
      <c r="K89" s="56">
        <f>IF($D89="","",ROUND($D89*(100-IF($E89="",0,$E89))/100,1))</f>
        <v/>
      </c>
      <c r="L89" s="57">
        <f>IF(OR($H89="",$I89=""),"",IF(TODAY()&gt;=$I89,100,IF(TODAY()&lt;$H89,0,ROUND((TODAY()-$H89+1)/($I89-$H89+1)*100,0))))</f>
        <v/>
      </c>
      <c r="M89" s="58">
        <f>IF(OR($L89="",$E89=""),"",$E89-$L89)</f>
        <v/>
      </c>
      <c r="N89" s="16">
        <f>IF($B89="","",IF($D89="","入力が足りません",IF($E89&gt;=100,"完了",IF($I89="","日程が出ません",IF($I89&lt;TODAY(),"遅れています",IF($H89&gt;TODAY(),"これから","いま進める"))))))</f>
        <v/>
      </c>
      <c r="O89" s="16">
        <f>IF($I89="","",TEXT($I89,"yyyy/mm"))</f>
        <v/>
      </c>
      <c r="P89" s="17">
        <f>IF(OR($H89="",$I89="",P$4=""),"",IF(AND($H89&lt;=P$4+'集計を見る'!$B$31-1,$I89&gt;=P$4),"■",""))</f>
        <v/>
      </c>
      <c r="Q89" s="17">
        <f>IF(OR($H89="",$I89="",Q$4=""),"",IF(AND($H89&lt;=Q$4+'集計を見る'!$B$31-1,$I89&gt;=Q$4),"■",""))</f>
        <v/>
      </c>
      <c r="R89" s="17">
        <f>IF(OR($H89="",$I89="",R$4=""),"",IF(AND($H89&lt;=R$4+'集計を見る'!$B$31-1,$I89&gt;=R$4),"■",""))</f>
        <v/>
      </c>
      <c r="S89" s="17">
        <f>IF(OR($H89="",$I89="",S$4=""),"",IF(AND($H89&lt;=S$4+'集計を見る'!$B$31-1,$I89&gt;=S$4),"■",""))</f>
        <v/>
      </c>
      <c r="T89" s="17">
        <f>IF(OR($H89="",$I89="",T$4=""),"",IF(AND($H89&lt;=T$4+'集計を見る'!$B$31-1,$I89&gt;=T$4),"■",""))</f>
        <v/>
      </c>
      <c r="U89" s="17">
        <f>IF(OR($H89="",$I89="",U$4=""),"",IF(AND($H89&lt;=U$4+'集計を見る'!$B$31-1,$I89&gt;=U$4),"■",""))</f>
        <v/>
      </c>
      <c r="V89" s="17">
        <f>IF(OR($H89="",$I89="",V$4=""),"",IF(AND($H89&lt;=V$4+'集計を見る'!$B$31-1,$I89&gt;=V$4),"■",""))</f>
        <v/>
      </c>
      <c r="W89" s="17">
        <f>IF(OR($H89="",$I89="",W$4=""),"",IF(AND($H89&lt;=W$4+'集計を見る'!$B$31-1,$I89&gt;=W$4),"■",""))</f>
        <v/>
      </c>
      <c r="X89" s="17">
        <f>IF(OR($H89="",$I89="",X$4=""),"",IF(AND($H89&lt;=X$4+'集計を見る'!$B$31-1,$I89&gt;=X$4),"■",""))</f>
        <v/>
      </c>
      <c r="Y89" s="17">
        <f>IF(OR($H89="",$I89="",Y$4=""),"",IF(AND($H89&lt;=Y$4+'集計を見る'!$B$31-1,$I89&gt;=Y$4),"■",""))</f>
        <v/>
      </c>
      <c r="Z89" s="17">
        <f>IF(OR($H89="",$I89="",Z$4=""),"",IF(AND($H89&lt;=Z$4+'集計を見る'!$B$31-1,$I89&gt;=Z$4),"■",""))</f>
        <v/>
      </c>
      <c r="AA89" s="17">
        <f>IF(OR($H89="",$I89="",AA$4=""),"",IF(AND($H89&lt;=AA$4+'集計を見る'!$B$31-1,$I89&gt;=AA$4),"■",""))</f>
        <v/>
      </c>
    </row>
    <row r="90" hidden="1" ht="22" customHeight="1">
      <c r="A90" s="79" t="n"/>
      <c r="B90" s="80" t="n"/>
      <c r="C90" s="79" t="n"/>
      <c r="D90" s="78" t="n"/>
      <c r="E90" s="81" t="n"/>
      <c r="F90" s="80" t="n"/>
      <c r="G90" s="59">
        <f>IF(OR($B90="",$D90=""),"",MAX(1,ROUNDUP($D90/IF(OR($B$2="",$B$2&lt;=0),1,$B$2),0)))</f>
        <v/>
      </c>
      <c r="H90" s="19">
        <f>IF(OR($G90="",'集計を見る'!$B$10=""),"",IF($B$3="はい",'集計を見る'!$B$10+SUM($G$5:$G90)-$G90,IF(SUM($G$5:$G90)-$G90=0,'集計を見る'!$B$10,WORKDAY('集計を見る'!$B$10,SUM($G$5:$G90)-$G90))))</f>
        <v/>
      </c>
      <c r="I90" s="19">
        <f>IF(OR($G90="",'集計を見る'!$B$10=""),"",IF($B$3="はい",'集計を見る'!$B$10+SUM($G$5:$G90)-1,IF(SUM($G$5:$G90)-1=0,'集計を見る'!$B$10,WORKDAY('集計を見る'!$B$10,SUM($G$5:$G90)-1))))</f>
        <v/>
      </c>
      <c r="J90" s="59">
        <f>IF($I90="","",$I90-TODAY())</f>
        <v/>
      </c>
      <c r="K90" s="60">
        <f>IF($D90="","",ROUND($D90*(100-IF($E90="",0,$E90))/100,1))</f>
        <v/>
      </c>
      <c r="L90" s="61">
        <f>IF(OR($H90="",$I90=""),"",IF(TODAY()&gt;=$I90,100,IF(TODAY()&lt;$H90,0,ROUND((TODAY()-$H90+1)/($I90-$H90+1)*100,0))))</f>
        <v/>
      </c>
      <c r="M90" s="62">
        <f>IF(OR($L90="",$E90=""),"",$E90-$L90)</f>
        <v/>
      </c>
      <c r="N90" s="23">
        <f>IF($B90="","",IF($D90="","入力が足りません",IF($E90&gt;=100,"完了",IF($I90="","日程が出ません",IF($I90&lt;TODAY(),"遅れています",IF($H90&gt;TODAY(),"これから","いま進める"))))))</f>
        <v/>
      </c>
      <c r="O90" s="23">
        <f>IF($I90="","",TEXT($I90,"yyyy/mm"))</f>
        <v/>
      </c>
      <c r="P90" s="24">
        <f>IF(OR($H90="",$I90="",P$4=""),"",IF(AND($H90&lt;=P$4+'集計を見る'!$B$31-1,$I90&gt;=P$4),"■",""))</f>
        <v/>
      </c>
      <c r="Q90" s="24">
        <f>IF(OR($H90="",$I90="",Q$4=""),"",IF(AND($H90&lt;=Q$4+'集計を見る'!$B$31-1,$I90&gt;=Q$4),"■",""))</f>
        <v/>
      </c>
      <c r="R90" s="24">
        <f>IF(OR($H90="",$I90="",R$4=""),"",IF(AND($H90&lt;=R$4+'集計を見る'!$B$31-1,$I90&gt;=R$4),"■",""))</f>
        <v/>
      </c>
      <c r="S90" s="24">
        <f>IF(OR($H90="",$I90="",S$4=""),"",IF(AND($H90&lt;=S$4+'集計を見る'!$B$31-1,$I90&gt;=S$4),"■",""))</f>
        <v/>
      </c>
      <c r="T90" s="24">
        <f>IF(OR($H90="",$I90="",T$4=""),"",IF(AND($H90&lt;=T$4+'集計を見る'!$B$31-1,$I90&gt;=T$4),"■",""))</f>
        <v/>
      </c>
      <c r="U90" s="24">
        <f>IF(OR($H90="",$I90="",U$4=""),"",IF(AND($H90&lt;=U$4+'集計を見る'!$B$31-1,$I90&gt;=U$4),"■",""))</f>
        <v/>
      </c>
      <c r="V90" s="24">
        <f>IF(OR($H90="",$I90="",V$4=""),"",IF(AND($H90&lt;=V$4+'集計を見る'!$B$31-1,$I90&gt;=V$4),"■",""))</f>
        <v/>
      </c>
      <c r="W90" s="24">
        <f>IF(OR($H90="",$I90="",W$4=""),"",IF(AND($H90&lt;=W$4+'集計を見る'!$B$31-1,$I90&gt;=W$4),"■",""))</f>
        <v/>
      </c>
      <c r="X90" s="24">
        <f>IF(OR($H90="",$I90="",X$4=""),"",IF(AND($H90&lt;=X$4+'集計を見る'!$B$31-1,$I90&gt;=X$4),"■",""))</f>
        <v/>
      </c>
      <c r="Y90" s="24">
        <f>IF(OR($H90="",$I90="",Y$4=""),"",IF(AND($H90&lt;=Y$4+'集計を見る'!$B$31-1,$I90&gt;=Y$4),"■",""))</f>
        <v/>
      </c>
      <c r="Z90" s="24">
        <f>IF(OR($H90="",$I90="",Z$4=""),"",IF(AND($H90&lt;=Z$4+'集計を見る'!$B$31-1,$I90&gt;=Z$4),"■",""))</f>
        <v/>
      </c>
      <c r="AA90" s="24">
        <f>IF(OR($H90="",$I90="",AA$4=""),"",IF(AND($H90&lt;=AA$4+'集計を見る'!$B$31-1,$I90&gt;=AA$4),"■",""))</f>
        <v/>
      </c>
    </row>
    <row r="91" hidden="1" ht="22" customHeight="1">
      <c r="A91" s="79" t="n"/>
      <c r="B91" s="80" t="n"/>
      <c r="C91" s="79" t="n"/>
      <c r="D91" s="78" t="n"/>
      <c r="E91" s="81" t="n"/>
      <c r="F91" s="80" t="n"/>
      <c r="G91" s="55">
        <f>IF(OR($B91="",$D91=""),"",MAX(1,ROUNDUP($D91/IF(OR($B$2="",$B$2&lt;=0),1,$B$2),0)))</f>
        <v/>
      </c>
      <c r="H91" s="12">
        <f>IF(OR($G91="",'集計を見る'!$B$10=""),"",IF($B$3="はい",'集計を見る'!$B$10+SUM($G$5:$G91)-$G91,IF(SUM($G$5:$G91)-$G91=0,'集計を見る'!$B$10,WORKDAY('集計を見る'!$B$10,SUM($G$5:$G91)-$G91))))</f>
        <v/>
      </c>
      <c r="I91" s="12">
        <f>IF(OR($G91="",'集計を見る'!$B$10=""),"",IF($B$3="はい",'集計を見る'!$B$10+SUM($G$5:$G91)-1,IF(SUM($G$5:$G91)-1=0,'集計を見る'!$B$10,WORKDAY('集計を見る'!$B$10,SUM($G$5:$G91)-1))))</f>
        <v/>
      </c>
      <c r="J91" s="55">
        <f>IF($I91="","",$I91-TODAY())</f>
        <v/>
      </c>
      <c r="K91" s="56">
        <f>IF($D91="","",ROUND($D91*(100-IF($E91="",0,$E91))/100,1))</f>
        <v/>
      </c>
      <c r="L91" s="57">
        <f>IF(OR($H91="",$I91=""),"",IF(TODAY()&gt;=$I91,100,IF(TODAY()&lt;$H91,0,ROUND((TODAY()-$H91+1)/($I91-$H91+1)*100,0))))</f>
        <v/>
      </c>
      <c r="M91" s="58">
        <f>IF(OR($L91="",$E91=""),"",$E91-$L91)</f>
        <v/>
      </c>
      <c r="N91" s="16">
        <f>IF($B91="","",IF($D91="","入力が足りません",IF($E91&gt;=100,"完了",IF($I91="","日程が出ません",IF($I91&lt;TODAY(),"遅れています",IF($H91&gt;TODAY(),"これから","いま進める"))))))</f>
        <v/>
      </c>
      <c r="O91" s="16">
        <f>IF($I91="","",TEXT($I91,"yyyy/mm"))</f>
        <v/>
      </c>
      <c r="P91" s="17">
        <f>IF(OR($H91="",$I91="",P$4=""),"",IF(AND($H91&lt;=P$4+'集計を見る'!$B$31-1,$I91&gt;=P$4),"■",""))</f>
        <v/>
      </c>
      <c r="Q91" s="17">
        <f>IF(OR($H91="",$I91="",Q$4=""),"",IF(AND($H91&lt;=Q$4+'集計を見る'!$B$31-1,$I91&gt;=Q$4),"■",""))</f>
        <v/>
      </c>
      <c r="R91" s="17">
        <f>IF(OR($H91="",$I91="",R$4=""),"",IF(AND($H91&lt;=R$4+'集計を見る'!$B$31-1,$I91&gt;=R$4),"■",""))</f>
        <v/>
      </c>
      <c r="S91" s="17">
        <f>IF(OR($H91="",$I91="",S$4=""),"",IF(AND($H91&lt;=S$4+'集計を見る'!$B$31-1,$I91&gt;=S$4),"■",""))</f>
        <v/>
      </c>
      <c r="T91" s="17">
        <f>IF(OR($H91="",$I91="",T$4=""),"",IF(AND($H91&lt;=T$4+'集計を見る'!$B$31-1,$I91&gt;=T$4),"■",""))</f>
        <v/>
      </c>
      <c r="U91" s="17">
        <f>IF(OR($H91="",$I91="",U$4=""),"",IF(AND($H91&lt;=U$4+'集計を見る'!$B$31-1,$I91&gt;=U$4),"■",""))</f>
        <v/>
      </c>
      <c r="V91" s="17">
        <f>IF(OR($H91="",$I91="",V$4=""),"",IF(AND($H91&lt;=V$4+'集計を見る'!$B$31-1,$I91&gt;=V$4),"■",""))</f>
        <v/>
      </c>
      <c r="W91" s="17">
        <f>IF(OR($H91="",$I91="",W$4=""),"",IF(AND($H91&lt;=W$4+'集計を見る'!$B$31-1,$I91&gt;=W$4),"■",""))</f>
        <v/>
      </c>
      <c r="X91" s="17">
        <f>IF(OR($H91="",$I91="",X$4=""),"",IF(AND($H91&lt;=X$4+'集計を見る'!$B$31-1,$I91&gt;=X$4),"■",""))</f>
        <v/>
      </c>
      <c r="Y91" s="17">
        <f>IF(OR($H91="",$I91="",Y$4=""),"",IF(AND($H91&lt;=Y$4+'集計を見る'!$B$31-1,$I91&gt;=Y$4),"■",""))</f>
        <v/>
      </c>
      <c r="Z91" s="17">
        <f>IF(OR($H91="",$I91="",Z$4=""),"",IF(AND($H91&lt;=Z$4+'集計を見る'!$B$31-1,$I91&gt;=Z$4),"■",""))</f>
        <v/>
      </c>
      <c r="AA91" s="17">
        <f>IF(OR($H91="",$I91="",AA$4=""),"",IF(AND($H91&lt;=AA$4+'集計を見る'!$B$31-1,$I91&gt;=AA$4),"■",""))</f>
        <v/>
      </c>
    </row>
    <row r="92" hidden="1" ht="22" customHeight="1">
      <c r="A92" s="79" t="n"/>
      <c r="B92" s="80" t="n"/>
      <c r="C92" s="79" t="n"/>
      <c r="D92" s="78" t="n"/>
      <c r="E92" s="81" t="n"/>
      <c r="F92" s="80" t="n"/>
      <c r="G92" s="59">
        <f>IF(OR($B92="",$D92=""),"",MAX(1,ROUNDUP($D92/IF(OR($B$2="",$B$2&lt;=0),1,$B$2),0)))</f>
        <v/>
      </c>
      <c r="H92" s="19">
        <f>IF(OR($G92="",'集計を見る'!$B$10=""),"",IF($B$3="はい",'集計を見る'!$B$10+SUM($G$5:$G92)-$G92,IF(SUM($G$5:$G92)-$G92=0,'集計を見る'!$B$10,WORKDAY('集計を見る'!$B$10,SUM($G$5:$G92)-$G92))))</f>
        <v/>
      </c>
      <c r="I92" s="19">
        <f>IF(OR($G92="",'集計を見る'!$B$10=""),"",IF($B$3="はい",'集計を見る'!$B$10+SUM($G$5:$G92)-1,IF(SUM($G$5:$G92)-1=0,'集計を見る'!$B$10,WORKDAY('集計を見る'!$B$10,SUM($G$5:$G92)-1))))</f>
        <v/>
      </c>
      <c r="J92" s="59">
        <f>IF($I92="","",$I92-TODAY())</f>
        <v/>
      </c>
      <c r="K92" s="60">
        <f>IF($D92="","",ROUND($D92*(100-IF($E92="",0,$E92))/100,1))</f>
        <v/>
      </c>
      <c r="L92" s="61">
        <f>IF(OR($H92="",$I92=""),"",IF(TODAY()&gt;=$I92,100,IF(TODAY()&lt;$H92,0,ROUND((TODAY()-$H92+1)/($I92-$H92+1)*100,0))))</f>
        <v/>
      </c>
      <c r="M92" s="62">
        <f>IF(OR($L92="",$E92=""),"",$E92-$L92)</f>
        <v/>
      </c>
      <c r="N92" s="23">
        <f>IF($B92="","",IF($D92="","入力が足りません",IF($E92&gt;=100,"完了",IF($I92="","日程が出ません",IF($I92&lt;TODAY(),"遅れています",IF($H92&gt;TODAY(),"これから","いま進める"))))))</f>
        <v/>
      </c>
      <c r="O92" s="23">
        <f>IF($I92="","",TEXT($I92,"yyyy/mm"))</f>
        <v/>
      </c>
      <c r="P92" s="24">
        <f>IF(OR($H92="",$I92="",P$4=""),"",IF(AND($H92&lt;=P$4+'集計を見る'!$B$31-1,$I92&gt;=P$4),"■",""))</f>
        <v/>
      </c>
      <c r="Q92" s="24">
        <f>IF(OR($H92="",$I92="",Q$4=""),"",IF(AND($H92&lt;=Q$4+'集計を見る'!$B$31-1,$I92&gt;=Q$4),"■",""))</f>
        <v/>
      </c>
      <c r="R92" s="24">
        <f>IF(OR($H92="",$I92="",R$4=""),"",IF(AND($H92&lt;=R$4+'集計を見る'!$B$31-1,$I92&gt;=R$4),"■",""))</f>
        <v/>
      </c>
      <c r="S92" s="24">
        <f>IF(OR($H92="",$I92="",S$4=""),"",IF(AND($H92&lt;=S$4+'集計を見る'!$B$31-1,$I92&gt;=S$4),"■",""))</f>
        <v/>
      </c>
      <c r="T92" s="24">
        <f>IF(OR($H92="",$I92="",T$4=""),"",IF(AND($H92&lt;=T$4+'集計を見る'!$B$31-1,$I92&gt;=T$4),"■",""))</f>
        <v/>
      </c>
      <c r="U92" s="24">
        <f>IF(OR($H92="",$I92="",U$4=""),"",IF(AND($H92&lt;=U$4+'集計を見る'!$B$31-1,$I92&gt;=U$4),"■",""))</f>
        <v/>
      </c>
      <c r="V92" s="24">
        <f>IF(OR($H92="",$I92="",V$4=""),"",IF(AND($H92&lt;=V$4+'集計を見る'!$B$31-1,$I92&gt;=V$4),"■",""))</f>
        <v/>
      </c>
      <c r="W92" s="24">
        <f>IF(OR($H92="",$I92="",W$4=""),"",IF(AND($H92&lt;=W$4+'集計を見る'!$B$31-1,$I92&gt;=W$4),"■",""))</f>
        <v/>
      </c>
      <c r="X92" s="24">
        <f>IF(OR($H92="",$I92="",X$4=""),"",IF(AND($H92&lt;=X$4+'集計を見る'!$B$31-1,$I92&gt;=X$4),"■",""))</f>
        <v/>
      </c>
      <c r="Y92" s="24">
        <f>IF(OR($H92="",$I92="",Y$4=""),"",IF(AND($H92&lt;=Y$4+'集計を見る'!$B$31-1,$I92&gt;=Y$4),"■",""))</f>
        <v/>
      </c>
      <c r="Z92" s="24">
        <f>IF(OR($H92="",$I92="",Z$4=""),"",IF(AND($H92&lt;=Z$4+'集計を見る'!$B$31-1,$I92&gt;=Z$4),"■",""))</f>
        <v/>
      </c>
      <c r="AA92" s="24">
        <f>IF(OR($H92="",$I92="",AA$4=""),"",IF(AND($H92&lt;=AA$4+'集計を見る'!$B$31-1,$I92&gt;=AA$4),"■",""))</f>
        <v/>
      </c>
    </row>
    <row r="93" hidden="1" ht="22" customHeight="1">
      <c r="A93" s="79" t="n"/>
      <c r="B93" s="80" t="n"/>
      <c r="C93" s="79" t="n"/>
      <c r="D93" s="78" t="n"/>
      <c r="E93" s="81" t="n"/>
      <c r="F93" s="80" t="n"/>
      <c r="G93" s="55">
        <f>IF(OR($B93="",$D93=""),"",MAX(1,ROUNDUP($D93/IF(OR($B$2="",$B$2&lt;=0),1,$B$2),0)))</f>
        <v/>
      </c>
      <c r="H93" s="12">
        <f>IF(OR($G93="",'集計を見る'!$B$10=""),"",IF($B$3="はい",'集計を見る'!$B$10+SUM($G$5:$G93)-$G93,IF(SUM($G$5:$G93)-$G93=0,'集計を見る'!$B$10,WORKDAY('集計を見る'!$B$10,SUM($G$5:$G93)-$G93))))</f>
        <v/>
      </c>
      <c r="I93" s="12">
        <f>IF(OR($G93="",'集計を見る'!$B$10=""),"",IF($B$3="はい",'集計を見る'!$B$10+SUM($G$5:$G93)-1,IF(SUM($G$5:$G93)-1=0,'集計を見る'!$B$10,WORKDAY('集計を見る'!$B$10,SUM($G$5:$G93)-1))))</f>
        <v/>
      </c>
      <c r="J93" s="55">
        <f>IF($I93="","",$I93-TODAY())</f>
        <v/>
      </c>
      <c r="K93" s="56">
        <f>IF($D93="","",ROUND($D93*(100-IF($E93="",0,$E93))/100,1))</f>
        <v/>
      </c>
      <c r="L93" s="57">
        <f>IF(OR($H93="",$I93=""),"",IF(TODAY()&gt;=$I93,100,IF(TODAY()&lt;$H93,0,ROUND((TODAY()-$H93+1)/($I93-$H93+1)*100,0))))</f>
        <v/>
      </c>
      <c r="M93" s="58">
        <f>IF(OR($L93="",$E93=""),"",$E93-$L93)</f>
        <v/>
      </c>
      <c r="N93" s="16">
        <f>IF($B93="","",IF($D93="","入力が足りません",IF($E93&gt;=100,"完了",IF($I93="","日程が出ません",IF($I93&lt;TODAY(),"遅れています",IF($H93&gt;TODAY(),"これから","いま進める"))))))</f>
        <v/>
      </c>
      <c r="O93" s="16">
        <f>IF($I93="","",TEXT($I93,"yyyy/mm"))</f>
        <v/>
      </c>
      <c r="P93" s="17">
        <f>IF(OR($H93="",$I93="",P$4=""),"",IF(AND($H93&lt;=P$4+'集計を見る'!$B$31-1,$I93&gt;=P$4),"■",""))</f>
        <v/>
      </c>
      <c r="Q93" s="17">
        <f>IF(OR($H93="",$I93="",Q$4=""),"",IF(AND($H93&lt;=Q$4+'集計を見る'!$B$31-1,$I93&gt;=Q$4),"■",""))</f>
        <v/>
      </c>
      <c r="R93" s="17">
        <f>IF(OR($H93="",$I93="",R$4=""),"",IF(AND($H93&lt;=R$4+'集計を見る'!$B$31-1,$I93&gt;=R$4),"■",""))</f>
        <v/>
      </c>
      <c r="S93" s="17">
        <f>IF(OR($H93="",$I93="",S$4=""),"",IF(AND($H93&lt;=S$4+'集計を見る'!$B$31-1,$I93&gt;=S$4),"■",""))</f>
        <v/>
      </c>
      <c r="T93" s="17">
        <f>IF(OR($H93="",$I93="",T$4=""),"",IF(AND($H93&lt;=T$4+'集計を見る'!$B$31-1,$I93&gt;=T$4),"■",""))</f>
        <v/>
      </c>
      <c r="U93" s="17">
        <f>IF(OR($H93="",$I93="",U$4=""),"",IF(AND($H93&lt;=U$4+'集計を見る'!$B$31-1,$I93&gt;=U$4),"■",""))</f>
        <v/>
      </c>
      <c r="V93" s="17">
        <f>IF(OR($H93="",$I93="",V$4=""),"",IF(AND($H93&lt;=V$4+'集計を見る'!$B$31-1,$I93&gt;=V$4),"■",""))</f>
        <v/>
      </c>
      <c r="W93" s="17">
        <f>IF(OR($H93="",$I93="",W$4=""),"",IF(AND($H93&lt;=W$4+'集計を見る'!$B$31-1,$I93&gt;=W$4),"■",""))</f>
        <v/>
      </c>
      <c r="X93" s="17">
        <f>IF(OR($H93="",$I93="",X$4=""),"",IF(AND($H93&lt;=X$4+'集計を見る'!$B$31-1,$I93&gt;=X$4),"■",""))</f>
        <v/>
      </c>
      <c r="Y93" s="17">
        <f>IF(OR($H93="",$I93="",Y$4=""),"",IF(AND($H93&lt;=Y$4+'集計を見る'!$B$31-1,$I93&gt;=Y$4),"■",""))</f>
        <v/>
      </c>
      <c r="Z93" s="17">
        <f>IF(OR($H93="",$I93="",Z$4=""),"",IF(AND($H93&lt;=Z$4+'集計を見る'!$B$31-1,$I93&gt;=Z$4),"■",""))</f>
        <v/>
      </c>
      <c r="AA93" s="17">
        <f>IF(OR($H93="",$I93="",AA$4=""),"",IF(AND($H93&lt;=AA$4+'集計を見る'!$B$31-1,$I93&gt;=AA$4),"■",""))</f>
        <v/>
      </c>
    </row>
    <row r="94" hidden="1" ht="22" customHeight="1">
      <c r="A94" s="79" t="n"/>
      <c r="B94" s="80" t="n"/>
      <c r="C94" s="79" t="n"/>
      <c r="D94" s="78" t="n"/>
      <c r="E94" s="81" t="n"/>
      <c r="F94" s="80" t="n"/>
      <c r="G94" s="59">
        <f>IF(OR($B94="",$D94=""),"",MAX(1,ROUNDUP($D94/IF(OR($B$2="",$B$2&lt;=0),1,$B$2),0)))</f>
        <v/>
      </c>
      <c r="H94" s="19">
        <f>IF(OR($G94="",'集計を見る'!$B$10=""),"",IF($B$3="はい",'集計を見る'!$B$10+SUM($G$5:$G94)-$G94,IF(SUM($G$5:$G94)-$G94=0,'集計を見る'!$B$10,WORKDAY('集計を見る'!$B$10,SUM($G$5:$G94)-$G94))))</f>
        <v/>
      </c>
      <c r="I94" s="19">
        <f>IF(OR($G94="",'集計を見る'!$B$10=""),"",IF($B$3="はい",'集計を見る'!$B$10+SUM($G$5:$G94)-1,IF(SUM($G$5:$G94)-1=0,'集計を見る'!$B$10,WORKDAY('集計を見る'!$B$10,SUM($G$5:$G94)-1))))</f>
        <v/>
      </c>
      <c r="J94" s="59">
        <f>IF($I94="","",$I94-TODAY())</f>
        <v/>
      </c>
      <c r="K94" s="60">
        <f>IF($D94="","",ROUND($D94*(100-IF($E94="",0,$E94))/100,1))</f>
        <v/>
      </c>
      <c r="L94" s="61">
        <f>IF(OR($H94="",$I94=""),"",IF(TODAY()&gt;=$I94,100,IF(TODAY()&lt;$H94,0,ROUND((TODAY()-$H94+1)/($I94-$H94+1)*100,0))))</f>
        <v/>
      </c>
      <c r="M94" s="62">
        <f>IF(OR($L94="",$E94=""),"",$E94-$L94)</f>
        <v/>
      </c>
      <c r="N94" s="23">
        <f>IF($B94="","",IF($D94="","入力が足りません",IF($E94&gt;=100,"完了",IF($I94="","日程が出ません",IF($I94&lt;TODAY(),"遅れています",IF($H94&gt;TODAY(),"これから","いま進める"))))))</f>
        <v/>
      </c>
      <c r="O94" s="23">
        <f>IF($I94="","",TEXT($I94,"yyyy/mm"))</f>
        <v/>
      </c>
      <c r="P94" s="24">
        <f>IF(OR($H94="",$I94="",P$4=""),"",IF(AND($H94&lt;=P$4+'集計を見る'!$B$31-1,$I94&gt;=P$4),"■",""))</f>
        <v/>
      </c>
      <c r="Q94" s="24">
        <f>IF(OR($H94="",$I94="",Q$4=""),"",IF(AND($H94&lt;=Q$4+'集計を見る'!$B$31-1,$I94&gt;=Q$4),"■",""))</f>
        <v/>
      </c>
      <c r="R94" s="24">
        <f>IF(OR($H94="",$I94="",R$4=""),"",IF(AND($H94&lt;=R$4+'集計を見る'!$B$31-1,$I94&gt;=R$4),"■",""))</f>
        <v/>
      </c>
      <c r="S94" s="24">
        <f>IF(OR($H94="",$I94="",S$4=""),"",IF(AND($H94&lt;=S$4+'集計を見る'!$B$31-1,$I94&gt;=S$4),"■",""))</f>
        <v/>
      </c>
      <c r="T94" s="24">
        <f>IF(OR($H94="",$I94="",T$4=""),"",IF(AND($H94&lt;=T$4+'集計を見る'!$B$31-1,$I94&gt;=T$4),"■",""))</f>
        <v/>
      </c>
      <c r="U94" s="24">
        <f>IF(OR($H94="",$I94="",U$4=""),"",IF(AND($H94&lt;=U$4+'集計を見る'!$B$31-1,$I94&gt;=U$4),"■",""))</f>
        <v/>
      </c>
      <c r="V94" s="24">
        <f>IF(OR($H94="",$I94="",V$4=""),"",IF(AND($H94&lt;=V$4+'集計を見る'!$B$31-1,$I94&gt;=V$4),"■",""))</f>
        <v/>
      </c>
      <c r="W94" s="24">
        <f>IF(OR($H94="",$I94="",W$4=""),"",IF(AND($H94&lt;=W$4+'集計を見る'!$B$31-1,$I94&gt;=W$4),"■",""))</f>
        <v/>
      </c>
      <c r="X94" s="24">
        <f>IF(OR($H94="",$I94="",X$4=""),"",IF(AND($H94&lt;=X$4+'集計を見る'!$B$31-1,$I94&gt;=X$4),"■",""))</f>
        <v/>
      </c>
      <c r="Y94" s="24">
        <f>IF(OR($H94="",$I94="",Y$4=""),"",IF(AND($H94&lt;=Y$4+'集計を見る'!$B$31-1,$I94&gt;=Y$4),"■",""))</f>
        <v/>
      </c>
      <c r="Z94" s="24">
        <f>IF(OR($H94="",$I94="",Z$4=""),"",IF(AND($H94&lt;=Z$4+'集計を見る'!$B$31-1,$I94&gt;=Z$4),"■",""))</f>
        <v/>
      </c>
      <c r="AA94" s="24">
        <f>IF(OR($H94="",$I94="",AA$4=""),"",IF(AND($H94&lt;=AA$4+'集計を見る'!$B$31-1,$I94&gt;=AA$4),"■",""))</f>
        <v/>
      </c>
    </row>
    <row r="95" hidden="1" ht="22" customHeight="1">
      <c r="A95" s="79" t="n"/>
      <c r="B95" s="80" t="n"/>
      <c r="C95" s="79" t="n"/>
      <c r="D95" s="78" t="n"/>
      <c r="E95" s="81" t="n"/>
      <c r="F95" s="80" t="n"/>
      <c r="G95" s="55">
        <f>IF(OR($B95="",$D95=""),"",MAX(1,ROUNDUP($D95/IF(OR($B$2="",$B$2&lt;=0),1,$B$2),0)))</f>
        <v/>
      </c>
      <c r="H95" s="12">
        <f>IF(OR($G95="",'集計を見る'!$B$10=""),"",IF($B$3="はい",'集計を見る'!$B$10+SUM($G$5:$G95)-$G95,IF(SUM($G$5:$G95)-$G95=0,'集計を見る'!$B$10,WORKDAY('集計を見る'!$B$10,SUM($G$5:$G95)-$G95))))</f>
        <v/>
      </c>
      <c r="I95" s="12">
        <f>IF(OR($G95="",'集計を見る'!$B$10=""),"",IF($B$3="はい",'集計を見る'!$B$10+SUM($G$5:$G95)-1,IF(SUM($G$5:$G95)-1=0,'集計を見る'!$B$10,WORKDAY('集計を見る'!$B$10,SUM($G$5:$G95)-1))))</f>
        <v/>
      </c>
      <c r="J95" s="55">
        <f>IF($I95="","",$I95-TODAY())</f>
        <v/>
      </c>
      <c r="K95" s="56">
        <f>IF($D95="","",ROUND($D95*(100-IF($E95="",0,$E95))/100,1))</f>
        <v/>
      </c>
      <c r="L95" s="57">
        <f>IF(OR($H95="",$I95=""),"",IF(TODAY()&gt;=$I95,100,IF(TODAY()&lt;$H95,0,ROUND((TODAY()-$H95+1)/($I95-$H95+1)*100,0))))</f>
        <v/>
      </c>
      <c r="M95" s="58">
        <f>IF(OR($L95="",$E95=""),"",$E95-$L95)</f>
        <v/>
      </c>
      <c r="N95" s="16">
        <f>IF($B95="","",IF($D95="","入力が足りません",IF($E95&gt;=100,"完了",IF($I95="","日程が出ません",IF($I95&lt;TODAY(),"遅れています",IF($H95&gt;TODAY(),"これから","いま進める"))))))</f>
        <v/>
      </c>
      <c r="O95" s="16">
        <f>IF($I95="","",TEXT($I95,"yyyy/mm"))</f>
        <v/>
      </c>
      <c r="P95" s="17">
        <f>IF(OR($H95="",$I95="",P$4=""),"",IF(AND($H95&lt;=P$4+'集計を見る'!$B$31-1,$I95&gt;=P$4),"■",""))</f>
        <v/>
      </c>
      <c r="Q95" s="17">
        <f>IF(OR($H95="",$I95="",Q$4=""),"",IF(AND($H95&lt;=Q$4+'集計を見る'!$B$31-1,$I95&gt;=Q$4),"■",""))</f>
        <v/>
      </c>
      <c r="R95" s="17">
        <f>IF(OR($H95="",$I95="",R$4=""),"",IF(AND($H95&lt;=R$4+'集計を見る'!$B$31-1,$I95&gt;=R$4),"■",""))</f>
        <v/>
      </c>
      <c r="S95" s="17">
        <f>IF(OR($H95="",$I95="",S$4=""),"",IF(AND($H95&lt;=S$4+'集計を見る'!$B$31-1,$I95&gt;=S$4),"■",""))</f>
        <v/>
      </c>
      <c r="T95" s="17">
        <f>IF(OR($H95="",$I95="",T$4=""),"",IF(AND($H95&lt;=T$4+'集計を見る'!$B$31-1,$I95&gt;=T$4),"■",""))</f>
        <v/>
      </c>
      <c r="U95" s="17">
        <f>IF(OR($H95="",$I95="",U$4=""),"",IF(AND($H95&lt;=U$4+'集計を見る'!$B$31-1,$I95&gt;=U$4),"■",""))</f>
        <v/>
      </c>
      <c r="V95" s="17">
        <f>IF(OR($H95="",$I95="",V$4=""),"",IF(AND($H95&lt;=V$4+'集計を見る'!$B$31-1,$I95&gt;=V$4),"■",""))</f>
        <v/>
      </c>
      <c r="W95" s="17">
        <f>IF(OR($H95="",$I95="",W$4=""),"",IF(AND($H95&lt;=W$4+'集計を見る'!$B$31-1,$I95&gt;=W$4),"■",""))</f>
        <v/>
      </c>
      <c r="X95" s="17">
        <f>IF(OR($H95="",$I95="",X$4=""),"",IF(AND($H95&lt;=X$4+'集計を見る'!$B$31-1,$I95&gt;=X$4),"■",""))</f>
        <v/>
      </c>
      <c r="Y95" s="17">
        <f>IF(OR($H95="",$I95="",Y$4=""),"",IF(AND($H95&lt;=Y$4+'集計を見る'!$B$31-1,$I95&gt;=Y$4),"■",""))</f>
        <v/>
      </c>
      <c r="Z95" s="17">
        <f>IF(OR($H95="",$I95="",Z$4=""),"",IF(AND($H95&lt;=Z$4+'集計を見る'!$B$31-1,$I95&gt;=Z$4),"■",""))</f>
        <v/>
      </c>
      <c r="AA95" s="17">
        <f>IF(OR($H95="",$I95="",AA$4=""),"",IF(AND($H95&lt;=AA$4+'集計を見る'!$B$31-1,$I95&gt;=AA$4),"■",""))</f>
        <v/>
      </c>
    </row>
    <row r="96" hidden="1" ht="22" customHeight="1">
      <c r="A96" s="79" t="n"/>
      <c r="B96" s="80" t="n"/>
      <c r="C96" s="79" t="n"/>
      <c r="D96" s="78" t="n"/>
      <c r="E96" s="81" t="n"/>
      <c r="F96" s="80" t="n"/>
      <c r="G96" s="59">
        <f>IF(OR($B96="",$D96=""),"",MAX(1,ROUNDUP($D96/IF(OR($B$2="",$B$2&lt;=0),1,$B$2),0)))</f>
        <v/>
      </c>
      <c r="H96" s="19">
        <f>IF(OR($G96="",'集計を見る'!$B$10=""),"",IF($B$3="はい",'集計を見る'!$B$10+SUM($G$5:$G96)-$G96,IF(SUM($G$5:$G96)-$G96=0,'集計を見る'!$B$10,WORKDAY('集計を見る'!$B$10,SUM($G$5:$G96)-$G96))))</f>
        <v/>
      </c>
      <c r="I96" s="19">
        <f>IF(OR($G96="",'集計を見る'!$B$10=""),"",IF($B$3="はい",'集計を見る'!$B$10+SUM($G$5:$G96)-1,IF(SUM($G$5:$G96)-1=0,'集計を見る'!$B$10,WORKDAY('集計を見る'!$B$10,SUM($G$5:$G96)-1))))</f>
        <v/>
      </c>
      <c r="J96" s="59">
        <f>IF($I96="","",$I96-TODAY())</f>
        <v/>
      </c>
      <c r="K96" s="60">
        <f>IF($D96="","",ROUND($D96*(100-IF($E96="",0,$E96))/100,1))</f>
        <v/>
      </c>
      <c r="L96" s="61">
        <f>IF(OR($H96="",$I96=""),"",IF(TODAY()&gt;=$I96,100,IF(TODAY()&lt;$H96,0,ROUND((TODAY()-$H96+1)/($I96-$H96+1)*100,0))))</f>
        <v/>
      </c>
      <c r="M96" s="62">
        <f>IF(OR($L96="",$E96=""),"",$E96-$L96)</f>
        <v/>
      </c>
      <c r="N96" s="23">
        <f>IF($B96="","",IF($D96="","入力が足りません",IF($E96&gt;=100,"完了",IF($I96="","日程が出ません",IF($I96&lt;TODAY(),"遅れています",IF($H96&gt;TODAY(),"これから","いま進める"))))))</f>
        <v/>
      </c>
      <c r="O96" s="23">
        <f>IF($I96="","",TEXT($I96,"yyyy/mm"))</f>
        <v/>
      </c>
      <c r="P96" s="24">
        <f>IF(OR($H96="",$I96="",P$4=""),"",IF(AND($H96&lt;=P$4+'集計を見る'!$B$31-1,$I96&gt;=P$4),"■",""))</f>
        <v/>
      </c>
      <c r="Q96" s="24">
        <f>IF(OR($H96="",$I96="",Q$4=""),"",IF(AND($H96&lt;=Q$4+'集計を見る'!$B$31-1,$I96&gt;=Q$4),"■",""))</f>
        <v/>
      </c>
      <c r="R96" s="24">
        <f>IF(OR($H96="",$I96="",R$4=""),"",IF(AND($H96&lt;=R$4+'集計を見る'!$B$31-1,$I96&gt;=R$4),"■",""))</f>
        <v/>
      </c>
      <c r="S96" s="24">
        <f>IF(OR($H96="",$I96="",S$4=""),"",IF(AND($H96&lt;=S$4+'集計を見る'!$B$31-1,$I96&gt;=S$4),"■",""))</f>
        <v/>
      </c>
      <c r="T96" s="24">
        <f>IF(OR($H96="",$I96="",T$4=""),"",IF(AND($H96&lt;=T$4+'集計を見る'!$B$31-1,$I96&gt;=T$4),"■",""))</f>
        <v/>
      </c>
      <c r="U96" s="24">
        <f>IF(OR($H96="",$I96="",U$4=""),"",IF(AND($H96&lt;=U$4+'集計を見る'!$B$31-1,$I96&gt;=U$4),"■",""))</f>
        <v/>
      </c>
      <c r="V96" s="24">
        <f>IF(OR($H96="",$I96="",V$4=""),"",IF(AND($H96&lt;=V$4+'集計を見る'!$B$31-1,$I96&gt;=V$4),"■",""))</f>
        <v/>
      </c>
      <c r="W96" s="24">
        <f>IF(OR($H96="",$I96="",W$4=""),"",IF(AND($H96&lt;=W$4+'集計を見る'!$B$31-1,$I96&gt;=W$4),"■",""))</f>
        <v/>
      </c>
      <c r="X96" s="24">
        <f>IF(OR($H96="",$I96="",X$4=""),"",IF(AND($H96&lt;=X$4+'集計を見る'!$B$31-1,$I96&gt;=X$4),"■",""))</f>
        <v/>
      </c>
      <c r="Y96" s="24">
        <f>IF(OR($H96="",$I96="",Y$4=""),"",IF(AND($H96&lt;=Y$4+'集計を見る'!$B$31-1,$I96&gt;=Y$4),"■",""))</f>
        <v/>
      </c>
      <c r="Z96" s="24">
        <f>IF(OR($H96="",$I96="",Z$4=""),"",IF(AND($H96&lt;=Z$4+'集計を見る'!$B$31-1,$I96&gt;=Z$4),"■",""))</f>
        <v/>
      </c>
      <c r="AA96" s="24">
        <f>IF(OR($H96="",$I96="",AA$4=""),"",IF(AND($H96&lt;=AA$4+'集計を見る'!$B$31-1,$I96&gt;=AA$4),"■",""))</f>
        <v/>
      </c>
    </row>
    <row r="97" hidden="1" ht="22" customHeight="1">
      <c r="A97" s="79" t="n"/>
      <c r="B97" s="80" t="n"/>
      <c r="C97" s="79" t="n"/>
      <c r="D97" s="78" t="n"/>
      <c r="E97" s="81" t="n"/>
      <c r="F97" s="80" t="n"/>
      <c r="G97" s="55">
        <f>IF(OR($B97="",$D97=""),"",MAX(1,ROUNDUP($D97/IF(OR($B$2="",$B$2&lt;=0),1,$B$2),0)))</f>
        <v/>
      </c>
      <c r="H97" s="12">
        <f>IF(OR($G97="",'集計を見る'!$B$10=""),"",IF($B$3="はい",'集計を見る'!$B$10+SUM($G$5:$G97)-$G97,IF(SUM($G$5:$G97)-$G97=0,'集計を見る'!$B$10,WORKDAY('集計を見る'!$B$10,SUM($G$5:$G97)-$G97))))</f>
        <v/>
      </c>
      <c r="I97" s="12">
        <f>IF(OR($G97="",'集計を見る'!$B$10=""),"",IF($B$3="はい",'集計を見る'!$B$10+SUM($G$5:$G97)-1,IF(SUM($G$5:$G97)-1=0,'集計を見る'!$B$10,WORKDAY('集計を見る'!$B$10,SUM($G$5:$G97)-1))))</f>
        <v/>
      </c>
      <c r="J97" s="55">
        <f>IF($I97="","",$I97-TODAY())</f>
        <v/>
      </c>
      <c r="K97" s="56">
        <f>IF($D97="","",ROUND($D97*(100-IF($E97="",0,$E97))/100,1))</f>
        <v/>
      </c>
      <c r="L97" s="57">
        <f>IF(OR($H97="",$I97=""),"",IF(TODAY()&gt;=$I97,100,IF(TODAY()&lt;$H97,0,ROUND((TODAY()-$H97+1)/($I97-$H97+1)*100,0))))</f>
        <v/>
      </c>
      <c r="M97" s="58">
        <f>IF(OR($L97="",$E97=""),"",$E97-$L97)</f>
        <v/>
      </c>
      <c r="N97" s="16">
        <f>IF($B97="","",IF($D97="","入力が足りません",IF($E97&gt;=100,"完了",IF($I97="","日程が出ません",IF($I97&lt;TODAY(),"遅れています",IF($H97&gt;TODAY(),"これから","いま進める"))))))</f>
        <v/>
      </c>
      <c r="O97" s="16">
        <f>IF($I97="","",TEXT($I97,"yyyy/mm"))</f>
        <v/>
      </c>
      <c r="P97" s="17">
        <f>IF(OR($H97="",$I97="",P$4=""),"",IF(AND($H97&lt;=P$4+'集計を見る'!$B$31-1,$I97&gt;=P$4),"■",""))</f>
        <v/>
      </c>
      <c r="Q97" s="17">
        <f>IF(OR($H97="",$I97="",Q$4=""),"",IF(AND($H97&lt;=Q$4+'集計を見る'!$B$31-1,$I97&gt;=Q$4),"■",""))</f>
        <v/>
      </c>
      <c r="R97" s="17">
        <f>IF(OR($H97="",$I97="",R$4=""),"",IF(AND($H97&lt;=R$4+'集計を見る'!$B$31-1,$I97&gt;=R$4),"■",""))</f>
        <v/>
      </c>
      <c r="S97" s="17">
        <f>IF(OR($H97="",$I97="",S$4=""),"",IF(AND($H97&lt;=S$4+'集計を見る'!$B$31-1,$I97&gt;=S$4),"■",""))</f>
        <v/>
      </c>
      <c r="T97" s="17">
        <f>IF(OR($H97="",$I97="",T$4=""),"",IF(AND($H97&lt;=T$4+'集計を見る'!$B$31-1,$I97&gt;=T$4),"■",""))</f>
        <v/>
      </c>
      <c r="U97" s="17">
        <f>IF(OR($H97="",$I97="",U$4=""),"",IF(AND($H97&lt;=U$4+'集計を見る'!$B$31-1,$I97&gt;=U$4),"■",""))</f>
        <v/>
      </c>
      <c r="V97" s="17">
        <f>IF(OR($H97="",$I97="",V$4=""),"",IF(AND($H97&lt;=V$4+'集計を見る'!$B$31-1,$I97&gt;=V$4),"■",""))</f>
        <v/>
      </c>
      <c r="W97" s="17">
        <f>IF(OR($H97="",$I97="",W$4=""),"",IF(AND($H97&lt;=W$4+'集計を見る'!$B$31-1,$I97&gt;=W$4),"■",""))</f>
        <v/>
      </c>
      <c r="X97" s="17">
        <f>IF(OR($H97="",$I97="",X$4=""),"",IF(AND($H97&lt;=X$4+'集計を見る'!$B$31-1,$I97&gt;=X$4),"■",""))</f>
        <v/>
      </c>
      <c r="Y97" s="17">
        <f>IF(OR($H97="",$I97="",Y$4=""),"",IF(AND($H97&lt;=Y$4+'集計を見る'!$B$31-1,$I97&gt;=Y$4),"■",""))</f>
        <v/>
      </c>
      <c r="Z97" s="17">
        <f>IF(OR($H97="",$I97="",Z$4=""),"",IF(AND($H97&lt;=Z$4+'集計を見る'!$B$31-1,$I97&gt;=Z$4),"■",""))</f>
        <v/>
      </c>
      <c r="AA97" s="17">
        <f>IF(OR($H97="",$I97="",AA$4=""),"",IF(AND($H97&lt;=AA$4+'集計を見る'!$B$31-1,$I97&gt;=AA$4),"■",""))</f>
        <v/>
      </c>
    </row>
    <row r="98" hidden="1" ht="22" customHeight="1">
      <c r="A98" s="79" t="n"/>
      <c r="B98" s="80" t="n"/>
      <c r="C98" s="79" t="n"/>
      <c r="D98" s="78" t="n"/>
      <c r="E98" s="81" t="n"/>
      <c r="F98" s="80" t="n"/>
      <c r="G98" s="59">
        <f>IF(OR($B98="",$D98=""),"",MAX(1,ROUNDUP($D98/IF(OR($B$2="",$B$2&lt;=0),1,$B$2),0)))</f>
        <v/>
      </c>
      <c r="H98" s="19">
        <f>IF(OR($G98="",'集計を見る'!$B$10=""),"",IF($B$3="はい",'集計を見る'!$B$10+SUM($G$5:$G98)-$G98,IF(SUM($G$5:$G98)-$G98=0,'集計を見る'!$B$10,WORKDAY('集計を見る'!$B$10,SUM($G$5:$G98)-$G98))))</f>
        <v/>
      </c>
      <c r="I98" s="19">
        <f>IF(OR($G98="",'集計を見る'!$B$10=""),"",IF($B$3="はい",'集計を見る'!$B$10+SUM($G$5:$G98)-1,IF(SUM($G$5:$G98)-1=0,'集計を見る'!$B$10,WORKDAY('集計を見る'!$B$10,SUM($G$5:$G98)-1))))</f>
        <v/>
      </c>
      <c r="J98" s="59">
        <f>IF($I98="","",$I98-TODAY())</f>
        <v/>
      </c>
      <c r="K98" s="60">
        <f>IF($D98="","",ROUND($D98*(100-IF($E98="",0,$E98))/100,1))</f>
        <v/>
      </c>
      <c r="L98" s="61">
        <f>IF(OR($H98="",$I98=""),"",IF(TODAY()&gt;=$I98,100,IF(TODAY()&lt;$H98,0,ROUND((TODAY()-$H98+1)/($I98-$H98+1)*100,0))))</f>
        <v/>
      </c>
      <c r="M98" s="62">
        <f>IF(OR($L98="",$E98=""),"",$E98-$L98)</f>
        <v/>
      </c>
      <c r="N98" s="23">
        <f>IF($B98="","",IF($D98="","入力が足りません",IF($E98&gt;=100,"完了",IF($I98="","日程が出ません",IF($I98&lt;TODAY(),"遅れています",IF($H98&gt;TODAY(),"これから","いま進める"))))))</f>
        <v/>
      </c>
      <c r="O98" s="23">
        <f>IF($I98="","",TEXT($I98,"yyyy/mm"))</f>
        <v/>
      </c>
      <c r="P98" s="24">
        <f>IF(OR($H98="",$I98="",P$4=""),"",IF(AND($H98&lt;=P$4+'集計を見る'!$B$31-1,$I98&gt;=P$4),"■",""))</f>
        <v/>
      </c>
      <c r="Q98" s="24">
        <f>IF(OR($H98="",$I98="",Q$4=""),"",IF(AND($H98&lt;=Q$4+'集計を見る'!$B$31-1,$I98&gt;=Q$4),"■",""))</f>
        <v/>
      </c>
      <c r="R98" s="24">
        <f>IF(OR($H98="",$I98="",R$4=""),"",IF(AND($H98&lt;=R$4+'集計を見る'!$B$31-1,$I98&gt;=R$4),"■",""))</f>
        <v/>
      </c>
      <c r="S98" s="24">
        <f>IF(OR($H98="",$I98="",S$4=""),"",IF(AND($H98&lt;=S$4+'集計を見る'!$B$31-1,$I98&gt;=S$4),"■",""))</f>
        <v/>
      </c>
      <c r="T98" s="24">
        <f>IF(OR($H98="",$I98="",T$4=""),"",IF(AND($H98&lt;=T$4+'集計を見る'!$B$31-1,$I98&gt;=T$4),"■",""))</f>
        <v/>
      </c>
      <c r="U98" s="24">
        <f>IF(OR($H98="",$I98="",U$4=""),"",IF(AND($H98&lt;=U$4+'集計を見る'!$B$31-1,$I98&gt;=U$4),"■",""))</f>
        <v/>
      </c>
      <c r="V98" s="24">
        <f>IF(OR($H98="",$I98="",V$4=""),"",IF(AND($H98&lt;=V$4+'集計を見る'!$B$31-1,$I98&gt;=V$4),"■",""))</f>
        <v/>
      </c>
      <c r="W98" s="24">
        <f>IF(OR($H98="",$I98="",W$4=""),"",IF(AND($H98&lt;=W$4+'集計を見る'!$B$31-1,$I98&gt;=W$4),"■",""))</f>
        <v/>
      </c>
      <c r="X98" s="24">
        <f>IF(OR($H98="",$I98="",X$4=""),"",IF(AND($H98&lt;=X$4+'集計を見る'!$B$31-1,$I98&gt;=X$4),"■",""))</f>
        <v/>
      </c>
      <c r="Y98" s="24">
        <f>IF(OR($H98="",$I98="",Y$4=""),"",IF(AND($H98&lt;=Y$4+'集計を見る'!$B$31-1,$I98&gt;=Y$4),"■",""))</f>
        <v/>
      </c>
      <c r="Z98" s="24">
        <f>IF(OR($H98="",$I98="",Z$4=""),"",IF(AND($H98&lt;=Z$4+'集計を見る'!$B$31-1,$I98&gt;=Z$4),"■",""))</f>
        <v/>
      </c>
      <c r="AA98" s="24">
        <f>IF(OR($H98="",$I98="",AA$4=""),"",IF(AND($H98&lt;=AA$4+'集計を見る'!$B$31-1,$I98&gt;=AA$4),"■",""))</f>
        <v/>
      </c>
    </row>
    <row r="99" hidden="1" ht="22" customHeight="1">
      <c r="A99" s="79" t="n"/>
      <c r="B99" s="80" t="n"/>
      <c r="C99" s="79" t="n"/>
      <c r="D99" s="78" t="n"/>
      <c r="E99" s="81" t="n"/>
      <c r="F99" s="80" t="n"/>
      <c r="G99" s="55">
        <f>IF(OR($B99="",$D99=""),"",MAX(1,ROUNDUP($D99/IF(OR($B$2="",$B$2&lt;=0),1,$B$2),0)))</f>
        <v/>
      </c>
      <c r="H99" s="12">
        <f>IF(OR($G99="",'集計を見る'!$B$10=""),"",IF($B$3="はい",'集計を見る'!$B$10+SUM($G$5:$G99)-$G99,IF(SUM($G$5:$G99)-$G99=0,'集計を見る'!$B$10,WORKDAY('集計を見る'!$B$10,SUM($G$5:$G99)-$G99))))</f>
        <v/>
      </c>
      <c r="I99" s="12">
        <f>IF(OR($G99="",'集計を見る'!$B$10=""),"",IF($B$3="はい",'集計を見る'!$B$10+SUM($G$5:$G99)-1,IF(SUM($G$5:$G99)-1=0,'集計を見る'!$B$10,WORKDAY('集計を見る'!$B$10,SUM($G$5:$G99)-1))))</f>
        <v/>
      </c>
      <c r="J99" s="55">
        <f>IF($I99="","",$I99-TODAY())</f>
        <v/>
      </c>
      <c r="K99" s="56">
        <f>IF($D99="","",ROUND($D99*(100-IF($E99="",0,$E99))/100,1))</f>
        <v/>
      </c>
      <c r="L99" s="57">
        <f>IF(OR($H99="",$I99=""),"",IF(TODAY()&gt;=$I99,100,IF(TODAY()&lt;$H99,0,ROUND((TODAY()-$H99+1)/($I99-$H99+1)*100,0))))</f>
        <v/>
      </c>
      <c r="M99" s="58">
        <f>IF(OR($L99="",$E99=""),"",$E99-$L99)</f>
        <v/>
      </c>
      <c r="N99" s="16">
        <f>IF($B99="","",IF($D99="","入力が足りません",IF($E99&gt;=100,"完了",IF($I99="","日程が出ません",IF($I99&lt;TODAY(),"遅れています",IF($H99&gt;TODAY(),"これから","いま進める"))))))</f>
        <v/>
      </c>
      <c r="O99" s="16">
        <f>IF($I99="","",TEXT($I99,"yyyy/mm"))</f>
        <v/>
      </c>
      <c r="P99" s="17">
        <f>IF(OR($H99="",$I99="",P$4=""),"",IF(AND($H99&lt;=P$4+'集計を見る'!$B$31-1,$I99&gt;=P$4),"■",""))</f>
        <v/>
      </c>
      <c r="Q99" s="17">
        <f>IF(OR($H99="",$I99="",Q$4=""),"",IF(AND($H99&lt;=Q$4+'集計を見る'!$B$31-1,$I99&gt;=Q$4),"■",""))</f>
        <v/>
      </c>
      <c r="R99" s="17">
        <f>IF(OR($H99="",$I99="",R$4=""),"",IF(AND($H99&lt;=R$4+'集計を見る'!$B$31-1,$I99&gt;=R$4),"■",""))</f>
        <v/>
      </c>
      <c r="S99" s="17">
        <f>IF(OR($H99="",$I99="",S$4=""),"",IF(AND($H99&lt;=S$4+'集計を見る'!$B$31-1,$I99&gt;=S$4),"■",""))</f>
        <v/>
      </c>
      <c r="T99" s="17">
        <f>IF(OR($H99="",$I99="",T$4=""),"",IF(AND($H99&lt;=T$4+'集計を見る'!$B$31-1,$I99&gt;=T$4),"■",""))</f>
        <v/>
      </c>
      <c r="U99" s="17">
        <f>IF(OR($H99="",$I99="",U$4=""),"",IF(AND($H99&lt;=U$4+'集計を見る'!$B$31-1,$I99&gt;=U$4),"■",""))</f>
        <v/>
      </c>
      <c r="V99" s="17">
        <f>IF(OR($H99="",$I99="",V$4=""),"",IF(AND($H99&lt;=V$4+'集計を見る'!$B$31-1,$I99&gt;=V$4),"■",""))</f>
        <v/>
      </c>
      <c r="W99" s="17">
        <f>IF(OR($H99="",$I99="",W$4=""),"",IF(AND($H99&lt;=W$4+'集計を見る'!$B$31-1,$I99&gt;=W$4),"■",""))</f>
        <v/>
      </c>
      <c r="X99" s="17">
        <f>IF(OR($H99="",$I99="",X$4=""),"",IF(AND($H99&lt;=X$4+'集計を見る'!$B$31-1,$I99&gt;=X$4),"■",""))</f>
        <v/>
      </c>
      <c r="Y99" s="17">
        <f>IF(OR($H99="",$I99="",Y$4=""),"",IF(AND($H99&lt;=Y$4+'集計を見る'!$B$31-1,$I99&gt;=Y$4),"■",""))</f>
        <v/>
      </c>
      <c r="Z99" s="17">
        <f>IF(OR($H99="",$I99="",Z$4=""),"",IF(AND($H99&lt;=Z$4+'集計を見る'!$B$31-1,$I99&gt;=Z$4),"■",""))</f>
        <v/>
      </c>
      <c r="AA99" s="17">
        <f>IF(OR($H99="",$I99="",AA$4=""),"",IF(AND($H99&lt;=AA$4+'集計を見る'!$B$31-1,$I99&gt;=AA$4),"■",""))</f>
        <v/>
      </c>
    </row>
    <row r="100" hidden="1" ht="22" customHeight="1">
      <c r="A100" s="79" t="n"/>
      <c r="B100" s="80" t="n"/>
      <c r="C100" s="79" t="n"/>
      <c r="D100" s="78" t="n"/>
      <c r="E100" s="81" t="n"/>
      <c r="F100" s="80" t="n"/>
      <c r="G100" s="59">
        <f>IF(OR($B100="",$D100=""),"",MAX(1,ROUNDUP($D100/IF(OR($B$2="",$B$2&lt;=0),1,$B$2),0)))</f>
        <v/>
      </c>
      <c r="H100" s="19">
        <f>IF(OR($G100="",'集計を見る'!$B$10=""),"",IF($B$3="はい",'集計を見る'!$B$10+SUM($G$5:$G100)-$G100,IF(SUM($G$5:$G100)-$G100=0,'集計を見る'!$B$10,WORKDAY('集計を見る'!$B$10,SUM($G$5:$G100)-$G100))))</f>
        <v/>
      </c>
      <c r="I100" s="19">
        <f>IF(OR($G100="",'集計を見る'!$B$10=""),"",IF($B$3="はい",'集計を見る'!$B$10+SUM($G$5:$G100)-1,IF(SUM($G$5:$G100)-1=0,'集計を見る'!$B$10,WORKDAY('集計を見る'!$B$10,SUM($G$5:$G100)-1))))</f>
        <v/>
      </c>
      <c r="J100" s="59">
        <f>IF($I100="","",$I100-TODAY())</f>
        <v/>
      </c>
      <c r="K100" s="60">
        <f>IF($D100="","",ROUND($D100*(100-IF($E100="",0,$E100))/100,1))</f>
        <v/>
      </c>
      <c r="L100" s="61">
        <f>IF(OR($H100="",$I100=""),"",IF(TODAY()&gt;=$I100,100,IF(TODAY()&lt;$H100,0,ROUND((TODAY()-$H100+1)/($I100-$H100+1)*100,0))))</f>
        <v/>
      </c>
      <c r="M100" s="62">
        <f>IF(OR($L100="",$E100=""),"",$E100-$L100)</f>
        <v/>
      </c>
      <c r="N100" s="23">
        <f>IF($B100="","",IF($D100="","入力が足りません",IF($E100&gt;=100,"完了",IF($I100="","日程が出ません",IF($I100&lt;TODAY(),"遅れています",IF($H100&gt;TODAY(),"これから","いま進める"))))))</f>
        <v/>
      </c>
      <c r="O100" s="23">
        <f>IF($I100="","",TEXT($I100,"yyyy/mm"))</f>
        <v/>
      </c>
      <c r="P100" s="24">
        <f>IF(OR($H100="",$I100="",P$4=""),"",IF(AND($H100&lt;=P$4+'集計を見る'!$B$31-1,$I100&gt;=P$4),"■",""))</f>
        <v/>
      </c>
      <c r="Q100" s="24">
        <f>IF(OR($H100="",$I100="",Q$4=""),"",IF(AND($H100&lt;=Q$4+'集計を見る'!$B$31-1,$I100&gt;=Q$4),"■",""))</f>
        <v/>
      </c>
      <c r="R100" s="24">
        <f>IF(OR($H100="",$I100="",R$4=""),"",IF(AND($H100&lt;=R$4+'集計を見る'!$B$31-1,$I100&gt;=R$4),"■",""))</f>
        <v/>
      </c>
      <c r="S100" s="24">
        <f>IF(OR($H100="",$I100="",S$4=""),"",IF(AND($H100&lt;=S$4+'集計を見る'!$B$31-1,$I100&gt;=S$4),"■",""))</f>
        <v/>
      </c>
      <c r="T100" s="24">
        <f>IF(OR($H100="",$I100="",T$4=""),"",IF(AND($H100&lt;=T$4+'集計を見る'!$B$31-1,$I100&gt;=T$4),"■",""))</f>
        <v/>
      </c>
      <c r="U100" s="24">
        <f>IF(OR($H100="",$I100="",U$4=""),"",IF(AND($H100&lt;=U$4+'集計を見る'!$B$31-1,$I100&gt;=U$4),"■",""))</f>
        <v/>
      </c>
      <c r="V100" s="24">
        <f>IF(OR($H100="",$I100="",V$4=""),"",IF(AND($H100&lt;=V$4+'集計を見る'!$B$31-1,$I100&gt;=V$4),"■",""))</f>
        <v/>
      </c>
      <c r="W100" s="24">
        <f>IF(OR($H100="",$I100="",W$4=""),"",IF(AND($H100&lt;=W$4+'集計を見る'!$B$31-1,$I100&gt;=W$4),"■",""))</f>
        <v/>
      </c>
      <c r="X100" s="24">
        <f>IF(OR($H100="",$I100="",X$4=""),"",IF(AND($H100&lt;=X$4+'集計を見る'!$B$31-1,$I100&gt;=X$4),"■",""))</f>
        <v/>
      </c>
      <c r="Y100" s="24">
        <f>IF(OR($H100="",$I100="",Y$4=""),"",IF(AND($H100&lt;=Y$4+'集計を見る'!$B$31-1,$I100&gt;=Y$4),"■",""))</f>
        <v/>
      </c>
      <c r="Z100" s="24">
        <f>IF(OR($H100="",$I100="",Z$4=""),"",IF(AND($H100&lt;=Z$4+'集計を見る'!$B$31-1,$I100&gt;=Z$4),"■",""))</f>
        <v/>
      </c>
      <c r="AA100" s="24">
        <f>IF(OR($H100="",$I100="",AA$4=""),"",IF(AND($H100&lt;=AA$4+'集計を見る'!$B$31-1,$I100&gt;=AA$4),"■",""))</f>
        <v/>
      </c>
    </row>
    <row r="101" hidden="1" ht="22" customHeight="1">
      <c r="A101" s="79" t="n"/>
      <c r="B101" s="80" t="n"/>
      <c r="C101" s="79" t="n"/>
      <c r="D101" s="78" t="n"/>
      <c r="E101" s="81" t="n"/>
      <c r="F101" s="80" t="n"/>
      <c r="G101" s="55">
        <f>IF(OR($B101="",$D101=""),"",MAX(1,ROUNDUP($D101/IF(OR($B$2="",$B$2&lt;=0),1,$B$2),0)))</f>
        <v/>
      </c>
      <c r="H101" s="12">
        <f>IF(OR($G101="",'集計を見る'!$B$10=""),"",IF($B$3="はい",'集計を見る'!$B$10+SUM($G$5:$G101)-$G101,IF(SUM($G$5:$G101)-$G101=0,'集計を見る'!$B$10,WORKDAY('集計を見る'!$B$10,SUM($G$5:$G101)-$G101))))</f>
        <v/>
      </c>
      <c r="I101" s="12">
        <f>IF(OR($G101="",'集計を見る'!$B$10=""),"",IF($B$3="はい",'集計を見る'!$B$10+SUM($G$5:$G101)-1,IF(SUM($G$5:$G101)-1=0,'集計を見る'!$B$10,WORKDAY('集計を見る'!$B$10,SUM($G$5:$G101)-1))))</f>
        <v/>
      </c>
      <c r="J101" s="55">
        <f>IF($I101="","",$I101-TODAY())</f>
        <v/>
      </c>
      <c r="K101" s="56">
        <f>IF($D101="","",ROUND($D101*(100-IF($E101="",0,$E101))/100,1))</f>
        <v/>
      </c>
      <c r="L101" s="57">
        <f>IF(OR($H101="",$I101=""),"",IF(TODAY()&gt;=$I101,100,IF(TODAY()&lt;$H101,0,ROUND((TODAY()-$H101+1)/($I101-$H101+1)*100,0))))</f>
        <v/>
      </c>
      <c r="M101" s="58">
        <f>IF(OR($L101="",$E101=""),"",$E101-$L101)</f>
        <v/>
      </c>
      <c r="N101" s="16">
        <f>IF($B101="","",IF($D101="","入力が足りません",IF($E101&gt;=100,"完了",IF($I101="","日程が出ません",IF($I101&lt;TODAY(),"遅れています",IF($H101&gt;TODAY(),"これから","いま進める"))))))</f>
        <v/>
      </c>
      <c r="O101" s="16">
        <f>IF($I101="","",TEXT($I101,"yyyy/mm"))</f>
        <v/>
      </c>
      <c r="P101" s="17">
        <f>IF(OR($H101="",$I101="",P$4=""),"",IF(AND($H101&lt;=P$4+'集計を見る'!$B$31-1,$I101&gt;=P$4),"■",""))</f>
        <v/>
      </c>
      <c r="Q101" s="17">
        <f>IF(OR($H101="",$I101="",Q$4=""),"",IF(AND($H101&lt;=Q$4+'集計を見る'!$B$31-1,$I101&gt;=Q$4),"■",""))</f>
        <v/>
      </c>
      <c r="R101" s="17">
        <f>IF(OR($H101="",$I101="",R$4=""),"",IF(AND($H101&lt;=R$4+'集計を見る'!$B$31-1,$I101&gt;=R$4),"■",""))</f>
        <v/>
      </c>
      <c r="S101" s="17">
        <f>IF(OR($H101="",$I101="",S$4=""),"",IF(AND($H101&lt;=S$4+'集計を見る'!$B$31-1,$I101&gt;=S$4),"■",""))</f>
        <v/>
      </c>
      <c r="T101" s="17">
        <f>IF(OR($H101="",$I101="",T$4=""),"",IF(AND($H101&lt;=T$4+'集計を見る'!$B$31-1,$I101&gt;=T$4),"■",""))</f>
        <v/>
      </c>
      <c r="U101" s="17">
        <f>IF(OR($H101="",$I101="",U$4=""),"",IF(AND($H101&lt;=U$4+'集計を見る'!$B$31-1,$I101&gt;=U$4),"■",""))</f>
        <v/>
      </c>
      <c r="V101" s="17">
        <f>IF(OR($H101="",$I101="",V$4=""),"",IF(AND($H101&lt;=V$4+'集計を見る'!$B$31-1,$I101&gt;=V$4),"■",""))</f>
        <v/>
      </c>
      <c r="W101" s="17">
        <f>IF(OR($H101="",$I101="",W$4=""),"",IF(AND($H101&lt;=W$4+'集計を見る'!$B$31-1,$I101&gt;=W$4),"■",""))</f>
        <v/>
      </c>
      <c r="X101" s="17">
        <f>IF(OR($H101="",$I101="",X$4=""),"",IF(AND($H101&lt;=X$4+'集計を見る'!$B$31-1,$I101&gt;=X$4),"■",""))</f>
        <v/>
      </c>
      <c r="Y101" s="17">
        <f>IF(OR($H101="",$I101="",Y$4=""),"",IF(AND($H101&lt;=Y$4+'集計を見る'!$B$31-1,$I101&gt;=Y$4),"■",""))</f>
        <v/>
      </c>
      <c r="Z101" s="17">
        <f>IF(OR($H101="",$I101="",Z$4=""),"",IF(AND($H101&lt;=Z$4+'集計を見る'!$B$31-1,$I101&gt;=Z$4),"■",""))</f>
        <v/>
      </c>
      <c r="AA101" s="17">
        <f>IF(OR($H101="",$I101="",AA$4=""),"",IF(AND($H101&lt;=AA$4+'集計を見る'!$B$31-1,$I101&gt;=AA$4),"■",""))</f>
        <v/>
      </c>
    </row>
    <row r="102" hidden="1" ht="22" customHeight="1">
      <c r="A102" s="79" t="n"/>
      <c r="B102" s="80" t="n"/>
      <c r="C102" s="79" t="n"/>
      <c r="D102" s="78" t="n"/>
      <c r="E102" s="81" t="n"/>
      <c r="F102" s="80" t="n"/>
      <c r="G102" s="59">
        <f>IF(OR($B102="",$D102=""),"",MAX(1,ROUNDUP($D102/IF(OR($B$2="",$B$2&lt;=0),1,$B$2),0)))</f>
        <v/>
      </c>
      <c r="H102" s="19">
        <f>IF(OR($G102="",'集計を見る'!$B$10=""),"",IF($B$3="はい",'集計を見る'!$B$10+SUM($G$5:$G102)-$G102,IF(SUM($G$5:$G102)-$G102=0,'集計を見る'!$B$10,WORKDAY('集計を見る'!$B$10,SUM($G$5:$G102)-$G102))))</f>
        <v/>
      </c>
      <c r="I102" s="19">
        <f>IF(OR($G102="",'集計を見る'!$B$10=""),"",IF($B$3="はい",'集計を見る'!$B$10+SUM($G$5:$G102)-1,IF(SUM($G$5:$G102)-1=0,'集計を見る'!$B$10,WORKDAY('集計を見る'!$B$10,SUM($G$5:$G102)-1))))</f>
        <v/>
      </c>
      <c r="J102" s="59">
        <f>IF($I102="","",$I102-TODAY())</f>
        <v/>
      </c>
      <c r="K102" s="60">
        <f>IF($D102="","",ROUND($D102*(100-IF($E102="",0,$E102))/100,1))</f>
        <v/>
      </c>
      <c r="L102" s="61">
        <f>IF(OR($H102="",$I102=""),"",IF(TODAY()&gt;=$I102,100,IF(TODAY()&lt;$H102,0,ROUND((TODAY()-$H102+1)/($I102-$H102+1)*100,0))))</f>
        <v/>
      </c>
      <c r="M102" s="62">
        <f>IF(OR($L102="",$E102=""),"",$E102-$L102)</f>
        <v/>
      </c>
      <c r="N102" s="23">
        <f>IF($B102="","",IF($D102="","入力が足りません",IF($E102&gt;=100,"完了",IF($I102="","日程が出ません",IF($I102&lt;TODAY(),"遅れています",IF($H102&gt;TODAY(),"これから","いま進める"))))))</f>
        <v/>
      </c>
      <c r="O102" s="23">
        <f>IF($I102="","",TEXT($I102,"yyyy/mm"))</f>
        <v/>
      </c>
      <c r="P102" s="24">
        <f>IF(OR($H102="",$I102="",P$4=""),"",IF(AND($H102&lt;=P$4+'集計を見る'!$B$31-1,$I102&gt;=P$4),"■",""))</f>
        <v/>
      </c>
      <c r="Q102" s="24">
        <f>IF(OR($H102="",$I102="",Q$4=""),"",IF(AND($H102&lt;=Q$4+'集計を見る'!$B$31-1,$I102&gt;=Q$4),"■",""))</f>
        <v/>
      </c>
      <c r="R102" s="24">
        <f>IF(OR($H102="",$I102="",R$4=""),"",IF(AND($H102&lt;=R$4+'集計を見る'!$B$31-1,$I102&gt;=R$4),"■",""))</f>
        <v/>
      </c>
      <c r="S102" s="24">
        <f>IF(OR($H102="",$I102="",S$4=""),"",IF(AND($H102&lt;=S$4+'集計を見る'!$B$31-1,$I102&gt;=S$4),"■",""))</f>
        <v/>
      </c>
      <c r="T102" s="24">
        <f>IF(OR($H102="",$I102="",T$4=""),"",IF(AND($H102&lt;=T$4+'集計を見る'!$B$31-1,$I102&gt;=T$4),"■",""))</f>
        <v/>
      </c>
      <c r="U102" s="24">
        <f>IF(OR($H102="",$I102="",U$4=""),"",IF(AND($H102&lt;=U$4+'集計を見る'!$B$31-1,$I102&gt;=U$4),"■",""))</f>
        <v/>
      </c>
      <c r="V102" s="24">
        <f>IF(OR($H102="",$I102="",V$4=""),"",IF(AND($H102&lt;=V$4+'集計を見る'!$B$31-1,$I102&gt;=V$4),"■",""))</f>
        <v/>
      </c>
      <c r="W102" s="24">
        <f>IF(OR($H102="",$I102="",W$4=""),"",IF(AND($H102&lt;=W$4+'集計を見る'!$B$31-1,$I102&gt;=W$4),"■",""))</f>
        <v/>
      </c>
      <c r="X102" s="24">
        <f>IF(OR($H102="",$I102="",X$4=""),"",IF(AND($H102&lt;=X$4+'集計を見る'!$B$31-1,$I102&gt;=X$4),"■",""))</f>
        <v/>
      </c>
      <c r="Y102" s="24">
        <f>IF(OR($H102="",$I102="",Y$4=""),"",IF(AND($H102&lt;=Y$4+'集計を見る'!$B$31-1,$I102&gt;=Y$4),"■",""))</f>
        <v/>
      </c>
      <c r="Z102" s="24">
        <f>IF(OR($H102="",$I102="",Z$4=""),"",IF(AND($H102&lt;=Z$4+'集計を見る'!$B$31-1,$I102&gt;=Z$4),"■",""))</f>
        <v/>
      </c>
      <c r="AA102" s="24">
        <f>IF(OR($H102="",$I102="",AA$4=""),"",IF(AND($H102&lt;=AA$4+'集計を見る'!$B$31-1,$I102&gt;=AA$4),"■",""))</f>
        <v/>
      </c>
    </row>
    <row r="103" hidden="1" ht="22" customHeight="1">
      <c r="A103" s="79" t="n"/>
      <c r="B103" s="80" t="n"/>
      <c r="C103" s="79" t="n"/>
      <c r="D103" s="78" t="n"/>
      <c r="E103" s="81" t="n"/>
      <c r="F103" s="80" t="n"/>
      <c r="G103" s="55">
        <f>IF(OR($B103="",$D103=""),"",MAX(1,ROUNDUP($D103/IF(OR($B$2="",$B$2&lt;=0),1,$B$2),0)))</f>
        <v/>
      </c>
      <c r="H103" s="12">
        <f>IF(OR($G103="",'集計を見る'!$B$10=""),"",IF($B$3="はい",'集計を見る'!$B$10+SUM($G$5:$G103)-$G103,IF(SUM($G$5:$G103)-$G103=0,'集計を見る'!$B$10,WORKDAY('集計を見る'!$B$10,SUM($G$5:$G103)-$G103))))</f>
        <v/>
      </c>
      <c r="I103" s="12">
        <f>IF(OR($G103="",'集計を見る'!$B$10=""),"",IF($B$3="はい",'集計を見る'!$B$10+SUM($G$5:$G103)-1,IF(SUM($G$5:$G103)-1=0,'集計を見る'!$B$10,WORKDAY('集計を見る'!$B$10,SUM($G$5:$G103)-1))))</f>
        <v/>
      </c>
      <c r="J103" s="55">
        <f>IF($I103="","",$I103-TODAY())</f>
        <v/>
      </c>
      <c r="K103" s="56">
        <f>IF($D103="","",ROUND($D103*(100-IF($E103="",0,$E103))/100,1))</f>
        <v/>
      </c>
      <c r="L103" s="57">
        <f>IF(OR($H103="",$I103=""),"",IF(TODAY()&gt;=$I103,100,IF(TODAY()&lt;$H103,0,ROUND((TODAY()-$H103+1)/($I103-$H103+1)*100,0))))</f>
        <v/>
      </c>
      <c r="M103" s="58">
        <f>IF(OR($L103="",$E103=""),"",$E103-$L103)</f>
        <v/>
      </c>
      <c r="N103" s="16">
        <f>IF($B103="","",IF($D103="","入力が足りません",IF($E103&gt;=100,"完了",IF($I103="","日程が出ません",IF($I103&lt;TODAY(),"遅れています",IF($H103&gt;TODAY(),"これから","いま進める"))))))</f>
        <v/>
      </c>
      <c r="O103" s="16">
        <f>IF($I103="","",TEXT($I103,"yyyy/mm"))</f>
        <v/>
      </c>
      <c r="P103" s="17">
        <f>IF(OR($H103="",$I103="",P$4=""),"",IF(AND($H103&lt;=P$4+'集計を見る'!$B$31-1,$I103&gt;=P$4),"■",""))</f>
        <v/>
      </c>
      <c r="Q103" s="17">
        <f>IF(OR($H103="",$I103="",Q$4=""),"",IF(AND($H103&lt;=Q$4+'集計を見る'!$B$31-1,$I103&gt;=Q$4),"■",""))</f>
        <v/>
      </c>
      <c r="R103" s="17">
        <f>IF(OR($H103="",$I103="",R$4=""),"",IF(AND($H103&lt;=R$4+'集計を見る'!$B$31-1,$I103&gt;=R$4),"■",""))</f>
        <v/>
      </c>
      <c r="S103" s="17">
        <f>IF(OR($H103="",$I103="",S$4=""),"",IF(AND($H103&lt;=S$4+'集計を見る'!$B$31-1,$I103&gt;=S$4),"■",""))</f>
        <v/>
      </c>
      <c r="T103" s="17">
        <f>IF(OR($H103="",$I103="",T$4=""),"",IF(AND($H103&lt;=T$4+'集計を見る'!$B$31-1,$I103&gt;=T$4),"■",""))</f>
        <v/>
      </c>
      <c r="U103" s="17">
        <f>IF(OR($H103="",$I103="",U$4=""),"",IF(AND($H103&lt;=U$4+'集計を見る'!$B$31-1,$I103&gt;=U$4),"■",""))</f>
        <v/>
      </c>
      <c r="V103" s="17">
        <f>IF(OR($H103="",$I103="",V$4=""),"",IF(AND($H103&lt;=V$4+'集計を見る'!$B$31-1,$I103&gt;=V$4),"■",""))</f>
        <v/>
      </c>
      <c r="W103" s="17">
        <f>IF(OR($H103="",$I103="",W$4=""),"",IF(AND($H103&lt;=W$4+'集計を見る'!$B$31-1,$I103&gt;=W$4),"■",""))</f>
        <v/>
      </c>
      <c r="X103" s="17">
        <f>IF(OR($H103="",$I103="",X$4=""),"",IF(AND($H103&lt;=X$4+'集計を見る'!$B$31-1,$I103&gt;=X$4),"■",""))</f>
        <v/>
      </c>
      <c r="Y103" s="17">
        <f>IF(OR($H103="",$I103="",Y$4=""),"",IF(AND($H103&lt;=Y$4+'集計を見る'!$B$31-1,$I103&gt;=Y$4),"■",""))</f>
        <v/>
      </c>
      <c r="Z103" s="17">
        <f>IF(OR($H103="",$I103="",Z$4=""),"",IF(AND($H103&lt;=Z$4+'集計を見る'!$B$31-1,$I103&gt;=Z$4),"■",""))</f>
        <v/>
      </c>
      <c r="AA103" s="17">
        <f>IF(OR($H103="",$I103="",AA$4=""),"",IF(AND($H103&lt;=AA$4+'集計を見る'!$B$31-1,$I103&gt;=AA$4),"■",""))</f>
        <v/>
      </c>
    </row>
    <row r="104" hidden="1" ht="22" customHeight="1">
      <c r="A104" s="79" t="n"/>
      <c r="B104" s="80" t="n"/>
      <c r="C104" s="79" t="n"/>
      <c r="D104" s="78" t="n"/>
      <c r="E104" s="81" t="n"/>
      <c r="F104" s="80" t="n"/>
      <c r="G104" s="59">
        <f>IF(OR($B104="",$D104=""),"",MAX(1,ROUNDUP($D104/IF(OR($B$2="",$B$2&lt;=0),1,$B$2),0)))</f>
        <v/>
      </c>
      <c r="H104" s="19">
        <f>IF(OR($G104="",'集計を見る'!$B$10=""),"",IF($B$3="はい",'集計を見る'!$B$10+SUM($G$5:$G104)-$G104,IF(SUM($G$5:$G104)-$G104=0,'集計を見る'!$B$10,WORKDAY('集計を見る'!$B$10,SUM($G$5:$G104)-$G104))))</f>
        <v/>
      </c>
      <c r="I104" s="19">
        <f>IF(OR($G104="",'集計を見る'!$B$10=""),"",IF($B$3="はい",'集計を見る'!$B$10+SUM($G$5:$G104)-1,IF(SUM($G$5:$G104)-1=0,'集計を見る'!$B$10,WORKDAY('集計を見る'!$B$10,SUM($G$5:$G104)-1))))</f>
        <v/>
      </c>
      <c r="J104" s="59">
        <f>IF($I104="","",$I104-TODAY())</f>
        <v/>
      </c>
      <c r="K104" s="60">
        <f>IF($D104="","",ROUND($D104*(100-IF($E104="",0,$E104))/100,1))</f>
        <v/>
      </c>
      <c r="L104" s="61">
        <f>IF(OR($H104="",$I104=""),"",IF(TODAY()&gt;=$I104,100,IF(TODAY()&lt;$H104,0,ROUND((TODAY()-$H104+1)/($I104-$H104+1)*100,0))))</f>
        <v/>
      </c>
      <c r="M104" s="62">
        <f>IF(OR($L104="",$E104=""),"",$E104-$L104)</f>
        <v/>
      </c>
      <c r="N104" s="23">
        <f>IF($B104="","",IF($D104="","入力が足りません",IF($E104&gt;=100,"完了",IF($I104="","日程が出ません",IF($I104&lt;TODAY(),"遅れています",IF($H104&gt;TODAY(),"これから","いま進める"))))))</f>
        <v/>
      </c>
      <c r="O104" s="23">
        <f>IF($I104="","",TEXT($I104,"yyyy/mm"))</f>
        <v/>
      </c>
      <c r="P104" s="24">
        <f>IF(OR($H104="",$I104="",P$4=""),"",IF(AND($H104&lt;=P$4+'集計を見る'!$B$31-1,$I104&gt;=P$4),"■",""))</f>
        <v/>
      </c>
      <c r="Q104" s="24">
        <f>IF(OR($H104="",$I104="",Q$4=""),"",IF(AND($H104&lt;=Q$4+'集計を見る'!$B$31-1,$I104&gt;=Q$4),"■",""))</f>
        <v/>
      </c>
      <c r="R104" s="24">
        <f>IF(OR($H104="",$I104="",R$4=""),"",IF(AND($H104&lt;=R$4+'集計を見る'!$B$31-1,$I104&gt;=R$4),"■",""))</f>
        <v/>
      </c>
      <c r="S104" s="24">
        <f>IF(OR($H104="",$I104="",S$4=""),"",IF(AND($H104&lt;=S$4+'集計を見る'!$B$31-1,$I104&gt;=S$4),"■",""))</f>
        <v/>
      </c>
      <c r="T104" s="24">
        <f>IF(OR($H104="",$I104="",T$4=""),"",IF(AND($H104&lt;=T$4+'集計を見る'!$B$31-1,$I104&gt;=T$4),"■",""))</f>
        <v/>
      </c>
      <c r="U104" s="24">
        <f>IF(OR($H104="",$I104="",U$4=""),"",IF(AND($H104&lt;=U$4+'集計を見る'!$B$31-1,$I104&gt;=U$4),"■",""))</f>
        <v/>
      </c>
      <c r="V104" s="24">
        <f>IF(OR($H104="",$I104="",V$4=""),"",IF(AND($H104&lt;=V$4+'集計を見る'!$B$31-1,$I104&gt;=V$4),"■",""))</f>
        <v/>
      </c>
      <c r="W104" s="24">
        <f>IF(OR($H104="",$I104="",W$4=""),"",IF(AND($H104&lt;=W$4+'集計を見る'!$B$31-1,$I104&gt;=W$4),"■",""))</f>
        <v/>
      </c>
      <c r="X104" s="24">
        <f>IF(OR($H104="",$I104="",X$4=""),"",IF(AND($H104&lt;=X$4+'集計を見る'!$B$31-1,$I104&gt;=X$4),"■",""))</f>
        <v/>
      </c>
      <c r="Y104" s="24">
        <f>IF(OR($H104="",$I104="",Y$4=""),"",IF(AND($H104&lt;=Y$4+'集計を見る'!$B$31-1,$I104&gt;=Y$4),"■",""))</f>
        <v/>
      </c>
      <c r="Z104" s="24">
        <f>IF(OR($H104="",$I104="",Z$4=""),"",IF(AND($H104&lt;=Z$4+'集計を見る'!$B$31-1,$I104&gt;=Z$4),"■",""))</f>
        <v/>
      </c>
      <c r="AA104" s="24">
        <f>IF(OR($H104="",$I104="",AA$4=""),"",IF(AND($H104&lt;=AA$4+'集計を見る'!$B$31-1,$I104&gt;=AA$4),"■",""))</f>
        <v/>
      </c>
    </row>
    <row r="105" hidden="1" ht="22" customHeight="1">
      <c r="A105" s="79" t="n"/>
      <c r="B105" s="80" t="n"/>
      <c r="C105" s="79" t="n"/>
      <c r="D105" s="78" t="n"/>
      <c r="E105" s="81" t="n"/>
      <c r="F105" s="80" t="n"/>
      <c r="G105" s="55">
        <f>IF(OR($B105="",$D105=""),"",MAX(1,ROUNDUP($D105/IF(OR($B$2="",$B$2&lt;=0),1,$B$2),0)))</f>
        <v/>
      </c>
      <c r="H105" s="12">
        <f>IF(OR($G105="",'集計を見る'!$B$10=""),"",IF($B$3="はい",'集計を見る'!$B$10+SUM($G$5:$G105)-$G105,IF(SUM($G$5:$G105)-$G105=0,'集計を見る'!$B$10,WORKDAY('集計を見る'!$B$10,SUM($G$5:$G105)-$G105))))</f>
        <v/>
      </c>
      <c r="I105" s="12">
        <f>IF(OR($G105="",'集計を見る'!$B$10=""),"",IF($B$3="はい",'集計を見る'!$B$10+SUM($G$5:$G105)-1,IF(SUM($G$5:$G105)-1=0,'集計を見る'!$B$10,WORKDAY('集計を見る'!$B$10,SUM($G$5:$G105)-1))))</f>
        <v/>
      </c>
      <c r="J105" s="55">
        <f>IF($I105="","",$I105-TODAY())</f>
        <v/>
      </c>
      <c r="K105" s="56">
        <f>IF($D105="","",ROUND($D105*(100-IF($E105="",0,$E105))/100,1))</f>
        <v/>
      </c>
      <c r="L105" s="57">
        <f>IF(OR($H105="",$I105=""),"",IF(TODAY()&gt;=$I105,100,IF(TODAY()&lt;$H105,0,ROUND((TODAY()-$H105+1)/($I105-$H105+1)*100,0))))</f>
        <v/>
      </c>
      <c r="M105" s="58">
        <f>IF(OR($L105="",$E105=""),"",$E105-$L105)</f>
        <v/>
      </c>
      <c r="N105" s="16">
        <f>IF($B105="","",IF($D105="","入力が足りません",IF($E105&gt;=100,"完了",IF($I105="","日程が出ません",IF($I105&lt;TODAY(),"遅れています",IF($H105&gt;TODAY(),"これから","いま進める"))))))</f>
        <v/>
      </c>
      <c r="O105" s="16">
        <f>IF($I105="","",TEXT($I105,"yyyy/mm"))</f>
        <v/>
      </c>
      <c r="P105" s="17">
        <f>IF(OR($H105="",$I105="",P$4=""),"",IF(AND($H105&lt;=P$4+'集計を見る'!$B$31-1,$I105&gt;=P$4),"■",""))</f>
        <v/>
      </c>
      <c r="Q105" s="17">
        <f>IF(OR($H105="",$I105="",Q$4=""),"",IF(AND($H105&lt;=Q$4+'集計を見る'!$B$31-1,$I105&gt;=Q$4),"■",""))</f>
        <v/>
      </c>
      <c r="R105" s="17">
        <f>IF(OR($H105="",$I105="",R$4=""),"",IF(AND($H105&lt;=R$4+'集計を見る'!$B$31-1,$I105&gt;=R$4),"■",""))</f>
        <v/>
      </c>
      <c r="S105" s="17">
        <f>IF(OR($H105="",$I105="",S$4=""),"",IF(AND($H105&lt;=S$4+'集計を見る'!$B$31-1,$I105&gt;=S$4),"■",""))</f>
        <v/>
      </c>
      <c r="T105" s="17">
        <f>IF(OR($H105="",$I105="",T$4=""),"",IF(AND($H105&lt;=T$4+'集計を見る'!$B$31-1,$I105&gt;=T$4),"■",""))</f>
        <v/>
      </c>
      <c r="U105" s="17">
        <f>IF(OR($H105="",$I105="",U$4=""),"",IF(AND($H105&lt;=U$4+'集計を見る'!$B$31-1,$I105&gt;=U$4),"■",""))</f>
        <v/>
      </c>
      <c r="V105" s="17">
        <f>IF(OR($H105="",$I105="",V$4=""),"",IF(AND($H105&lt;=V$4+'集計を見る'!$B$31-1,$I105&gt;=V$4),"■",""))</f>
        <v/>
      </c>
      <c r="W105" s="17">
        <f>IF(OR($H105="",$I105="",W$4=""),"",IF(AND($H105&lt;=W$4+'集計を見る'!$B$31-1,$I105&gt;=W$4),"■",""))</f>
        <v/>
      </c>
      <c r="X105" s="17">
        <f>IF(OR($H105="",$I105="",X$4=""),"",IF(AND($H105&lt;=X$4+'集計を見る'!$B$31-1,$I105&gt;=X$4),"■",""))</f>
        <v/>
      </c>
      <c r="Y105" s="17">
        <f>IF(OR($H105="",$I105="",Y$4=""),"",IF(AND($H105&lt;=Y$4+'集計を見る'!$B$31-1,$I105&gt;=Y$4),"■",""))</f>
        <v/>
      </c>
      <c r="Z105" s="17">
        <f>IF(OR($H105="",$I105="",Z$4=""),"",IF(AND($H105&lt;=Z$4+'集計を見る'!$B$31-1,$I105&gt;=Z$4),"■",""))</f>
        <v/>
      </c>
      <c r="AA105" s="17">
        <f>IF(OR($H105="",$I105="",AA$4=""),"",IF(AND($H105&lt;=AA$4+'集計を見る'!$B$31-1,$I105&gt;=AA$4),"■",""))</f>
        <v/>
      </c>
    </row>
    <row r="106" hidden="1" ht="22" customHeight="1">
      <c r="A106" s="79" t="n"/>
      <c r="B106" s="80" t="n"/>
      <c r="C106" s="79" t="n"/>
      <c r="D106" s="78" t="n"/>
      <c r="E106" s="81" t="n"/>
      <c r="F106" s="80" t="n"/>
      <c r="G106" s="59">
        <f>IF(OR($B106="",$D106=""),"",MAX(1,ROUNDUP($D106/IF(OR($B$2="",$B$2&lt;=0),1,$B$2),0)))</f>
        <v/>
      </c>
      <c r="H106" s="19">
        <f>IF(OR($G106="",'集計を見る'!$B$10=""),"",IF($B$3="はい",'集計を見る'!$B$10+SUM($G$5:$G106)-$G106,IF(SUM($G$5:$G106)-$G106=0,'集計を見る'!$B$10,WORKDAY('集計を見る'!$B$10,SUM($G$5:$G106)-$G106))))</f>
        <v/>
      </c>
      <c r="I106" s="19">
        <f>IF(OR($G106="",'集計を見る'!$B$10=""),"",IF($B$3="はい",'集計を見る'!$B$10+SUM($G$5:$G106)-1,IF(SUM($G$5:$G106)-1=0,'集計を見る'!$B$10,WORKDAY('集計を見る'!$B$10,SUM($G$5:$G106)-1))))</f>
        <v/>
      </c>
      <c r="J106" s="59">
        <f>IF($I106="","",$I106-TODAY())</f>
        <v/>
      </c>
      <c r="K106" s="60">
        <f>IF($D106="","",ROUND($D106*(100-IF($E106="",0,$E106))/100,1))</f>
        <v/>
      </c>
      <c r="L106" s="61">
        <f>IF(OR($H106="",$I106=""),"",IF(TODAY()&gt;=$I106,100,IF(TODAY()&lt;$H106,0,ROUND((TODAY()-$H106+1)/($I106-$H106+1)*100,0))))</f>
        <v/>
      </c>
      <c r="M106" s="62">
        <f>IF(OR($L106="",$E106=""),"",$E106-$L106)</f>
        <v/>
      </c>
      <c r="N106" s="23">
        <f>IF($B106="","",IF($D106="","入力が足りません",IF($E106&gt;=100,"完了",IF($I106="","日程が出ません",IF($I106&lt;TODAY(),"遅れています",IF($H106&gt;TODAY(),"これから","いま進める"))))))</f>
        <v/>
      </c>
      <c r="O106" s="23">
        <f>IF($I106="","",TEXT($I106,"yyyy/mm"))</f>
        <v/>
      </c>
      <c r="P106" s="24">
        <f>IF(OR($H106="",$I106="",P$4=""),"",IF(AND($H106&lt;=P$4+'集計を見る'!$B$31-1,$I106&gt;=P$4),"■",""))</f>
        <v/>
      </c>
      <c r="Q106" s="24">
        <f>IF(OR($H106="",$I106="",Q$4=""),"",IF(AND($H106&lt;=Q$4+'集計を見る'!$B$31-1,$I106&gt;=Q$4),"■",""))</f>
        <v/>
      </c>
      <c r="R106" s="24">
        <f>IF(OR($H106="",$I106="",R$4=""),"",IF(AND($H106&lt;=R$4+'集計を見る'!$B$31-1,$I106&gt;=R$4),"■",""))</f>
        <v/>
      </c>
      <c r="S106" s="24">
        <f>IF(OR($H106="",$I106="",S$4=""),"",IF(AND($H106&lt;=S$4+'集計を見る'!$B$31-1,$I106&gt;=S$4),"■",""))</f>
        <v/>
      </c>
      <c r="T106" s="24">
        <f>IF(OR($H106="",$I106="",T$4=""),"",IF(AND($H106&lt;=T$4+'集計を見る'!$B$31-1,$I106&gt;=T$4),"■",""))</f>
        <v/>
      </c>
      <c r="U106" s="24">
        <f>IF(OR($H106="",$I106="",U$4=""),"",IF(AND($H106&lt;=U$4+'集計を見る'!$B$31-1,$I106&gt;=U$4),"■",""))</f>
        <v/>
      </c>
      <c r="V106" s="24">
        <f>IF(OR($H106="",$I106="",V$4=""),"",IF(AND($H106&lt;=V$4+'集計を見る'!$B$31-1,$I106&gt;=V$4),"■",""))</f>
        <v/>
      </c>
      <c r="W106" s="24">
        <f>IF(OR($H106="",$I106="",W$4=""),"",IF(AND($H106&lt;=W$4+'集計を見る'!$B$31-1,$I106&gt;=W$4),"■",""))</f>
        <v/>
      </c>
      <c r="X106" s="24">
        <f>IF(OR($H106="",$I106="",X$4=""),"",IF(AND($H106&lt;=X$4+'集計を見る'!$B$31-1,$I106&gt;=X$4),"■",""))</f>
        <v/>
      </c>
      <c r="Y106" s="24">
        <f>IF(OR($H106="",$I106="",Y$4=""),"",IF(AND($H106&lt;=Y$4+'集計を見る'!$B$31-1,$I106&gt;=Y$4),"■",""))</f>
        <v/>
      </c>
      <c r="Z106" s="24">
        <f>IF(OR($H106="",$I106="",Z$4=""),"",IF(AND($H106&lt;=Z$4+'集計を見る'!$B$31-1,$I106&gt;=Z$4),"■",""))</f>
        <v/>
      </c>
      <c r="AA106" s="24">
        <f>IF(OR($H106="",$I106="",AA$4=""),"",IF(AND($H106&lt;=AA$4+'集計を見る'!$B$31-1,$I106&gt;=AA$4),"■",""))</f>
        <v/>
      </c>
    </row>
    <row r="107" hidden="1" ht="22" customHeight="1">
      <c r="A107" s="79" t="n"/>
      <c r="B107" s="80" t="n"/>
      <c r="C107" s="79" t="n"/>
      <c r="D107" s="78" t="n"/>
      <c r="E107" s="81" t="n"/>
      <c r="F107" s="80" t="n"/>
      <c r="G107" s="55">
        <f>IF(OR($B107="",$D107=""),"",MAX(1,ROUNDUP($D107/IF(OR($B$2="",$B$2&lt;=0),1,$B$2),0)))</f>
        <v/>
      </c>
      <c r="H107" s="12">
        <f>IF(OR($G107="",'集計を見る'!$B$10=""),"",IF($B$3="はい",'集計を見る'!$B$10+SUM($G$5:$G107)-$G107,IF(SUM($G$5:$G107)-$G107=0,'集計を見る'!$B$10,WORKDAY('集計を見る'!$B$10,SUM($G$5:$G107)-$G107))))</f>
        <v/>
      </c>
      <c r="I107" s="12">
        <f>IF(OR($G107="",'集計を見る'!$B$10=""),"",IF($B$3="はい",'集計を見る'!$B$10+SUM($G$5:$G107)-1,IF(SUM($G$5:$G107)-1=0,'集計を見る'!$B$10,WORKDAY('集計を見る'!$B$10,SUM($G$5:$G107)-1))))</f>
        <v/>
      </c>
      <c r="J107" s="55">
        <f>IF($I107="","",$I107-TODAY())</f>
        <v/>
      </c>
      <c r="K107" s="56">
        <f>IF($D107="","",ROUND($D107*(100-IF($E107="",0,$E107))/100,1))</f>
        <v/>
      </c>
      <c r="L107" s="57">
        <f>IF(OR($H107="",$I107=""),"",IF(TODAY()&gt;=$I107,100,IF(TODAY()&lt;$H107,0,ROUND((TODAY()-$H107+1)/($I107-$H107+1)*100,0))))</f>
        <v/>
      </c>
      <c r="M107" s="58">
        <f>IF(OR($L107="",$E107=""),"",$E107-$L107)</f>
        <v/>
      </c>
      <c r="N107" s="16">
        <f>IF($B107="","",IF($D107="","入力が足りません",IF($E107&gt;=100,"完了",IF($I107="","日程が出ません",IF($I107&lt;TODAY(),"遅れています",IF($H107&gt;TODAY(),"これから","いま進める"))))))</f>
        <v/>
      </c>
      <c r="O107" s="16">
        <f>IF($I107="","",TEXT($I107,"yyyy/mm"))</f>
        <v/>
      </c>
      <c r="P107" s="17">
        <f>IF(OR($H107="",$I107="",P$4=""),"",IF(AND($H107&lt;=P$4+'集計を見る'!$B$31-1,$I107&gt;=P$4),"■",""))</f>
        <v/>
      </c>
      <c r="Q107" s="17">
        <f>IF(OR($H107="",$I107="",Q$4=""),"",IF(AND($H107&lt;=Q$4+'集計を見る'!$B$31-1,$I107&gt;=Q$4),"■",""))</f>
        <v/>
      </c>
      <c r="R107" s="17">
        <f>IF(OR($H107="",$I107="",R$4=""),"",IF(AND($H107&lt;=R$4+'集計を見る'!$B$31-1,$I107&gt;=R$4),"■",""))</f>
        <v/>
      </c>
      <c r="S107" s="17">
        <f>IF(OR($H107="",$I107="",S$4=""),"",IF(AND($H107&lt;=S$4+'集計を見る'!$B$31-1,$I107&gt;=S$4),"■",""))</f>
        <v/>
      </c>
      <c r="T107" s="17">
        <f>IF(OR($H107="",$I107="",T$4=""),"",IF(AND($H107&lt;=T$4+'集計を見る'!$B$31-1,$I107&gt;=T$4),"■",""))</f>
        <v/>
      </c>
      <c r="U107" s="17">
        <f>IF(OR($H107="",$I107="",U$4=""),"",IF(AND($H107&lt;=U$4+'集計を見る'!$B$31-1,$I107&gt;=U$4),"■",""))</f>
        <v/>
      </c>
      <c r="V107" s="17">
        <f>IF(OR($H107="",$I107="",V$4=""),"",IF(AND($H107&lt;=V$4+'集計を見る'!$B$31-1,$I107&gt;=V$4),"■",""))</f>
        <v/>
      </c>
      <c r="W107" s="17">
        <f>IF(OR($H107="",$I107="",W$4=""),"",IF(AND($H107&lt;=W$4+'集計を見る'!$B$31-1,$I107&gt;=W$4),"■",""))</f>
        <v/>
      </c>
      <c r="X107" s="17">
        <f>IF(OR($H107="",$I107="",X$4=""),"",IF(AND($H107&lt;=X$4+'集計を見る'!$B$31-1,$I107&gt;=X$4),"■",""))</f>
        <v/>
      </c>
      <c r="Y107" s="17">
        <f>IF(OR($H107="",$I107="",Y$4=""),"",IF(AND($H107&lt;=Y$4+'集計を見る'!$B$31-1,$I107&gt;=Y$4),"■",""))</f>
        <v/>
      </c>
      <c r="Z107" s="17">
        <f>IF(OR($H107="",$I107="",Z$4=""),"",IF(AND($H107&lt;=Z$4+'集計を見る'!$B$31-1,$I107&gt;=Z$4),"■",""))</f>
        <v/>
      </c>
      <c r="AA107" s="17">
        <f>IF(OR($H107="",$I107="",AA$4=""),"",IF(AND($H107&lt;=AA$4+'集計を見る'!$B$31-1,$I107&gt;=AA$4),"■",""))</f>
        <v/>
      </c>
    </row>
    <row r="108" hidden="1" ht="22" customHeight="1">
      <c r="A108" s="79" t="n"/>
      <c r="B108" s="80" t="n"/>
      <c r="C108" s="79" t="n"/>
      <c r="D108" s="78" t="n"/>
      <c r="E108" s="81" t="n"/>
      <c r="F108" s="80" t="n"/>
      <c r="G108" s="59">
        <f>IF(OR($B108="",$D108=""),"",MAX(1,ROUNDUP($D108/IF(OR($B$2="",$B$2&lt;=0),1,$B$2),0)))</f>
        <v/>
      </c>
      <c r="H108" s="19">
        <f>IF(OR($G108="",'集計を見る'!$B$10=""),"",IF($B$3="はい",'集計を見る'!$B$10+SUM($G$5:$G108)-$G108,IF(SUM($G$5:$G108)-$G108=0,'集計を見る'!$B$10,WORKDAY('集計を見る'!$B$10,SUM($G$5:$G108)-$G108))))</f>
        <v/>
      </c>
      <c r="I108" s="19">
        <f>IF(OR($G108="",'集計を見る'!$B$10=""),"",IF($B$3="はい",'集計を見る'!$B$10+SUM($G$5:$G108)-1,IF(SUM($G$5:$G108)-1=0,'集計を見る'!$B$10,WORKDAY('集計を見る'!$B$10,SUM($G$5:$G108)-1))))</f>
        <v/>
      </c>
      <c r="J108" s="59">
        <f>IF($I108="","",$I108-TODAY())</f>
        <v/>
      </c>
      <c r="K108" s="60">
        <f>IF($D108="","",ROUND($D108*(100-IF($E108="",0,$E108))/100,1))</f>
        <v/>
      </c>
      <c r="L108" s="61">
        <f>IF(OR($H108="",$I108=""),"",IF(TODAY()&gt;=$I108,100,IF(TODAY()&lt;$H108,0,ROUND((TODAY()-$H108+1)/($I108-$H108+1)*100,0))))</f>
        <v/>
      </c>
      <c r="M108" s="62">
        <f>IF(OR($L108="",$E108=""),"",$E108-$L108)</f>
        <v/>
      </c>
      <c r="N108" s="23">
        <f>IF($B108="","",IF($D108="","入力が足りません",IF($E108&gt;=100,"完了",IF($I108="","日程が出ません",IF($I108&lt;TODAY(),"遅れています",IF($H108&gt;TODAY(),"これから","いま進める"))))))</f>
        <v/>
      </c>
      <c r="O108" s="23">
        <f>IF($I108="","",TEXT($I108,"yyyy/mm"))</f>
        <v/>
      </c>
      <c r="P108" s="24">
        <f>IF(OR($H108="",$I108="",P$4=""),"",IF(AND($H108&lt;=P$4+'集計を見る'!$B$31-1,$I108&gt;=P$4),"■",""))</f>
        <v/>
      </c>
      <c r="Q108" s="24">
        <f>IF(OR($H108="",$I108="",Q$4=""),"",IF(AND($H108&lt;=Q$4+'集計を見る'!$B$31-1,$I108&gt;=Q$4),"■",""))</f>
        <v/>
      </c>
      <c r="R108" s="24">
        <f>IF(OR($H108="",$I108="",R$4=""),"",IF(AND($H108&lt;=R$4+'集計を見る'!$B$31-1,$I108&gt;=R$4),"■",""))</f>
        <v/>
      </c>
      <c r="S108" s="24">
        <f>IF(OR($H108="",$I108="",S$4=""),"",IF(AND($H108&lt;=S$4+'集計を見る'!$B$31-1,$I108&gt;=S$4),"■",""))</f>
        <v/>
      </c>
      <c r="T108" s="24">
        <f>IF(OR($H108="",$I108="",T$4=""),"",IF(AND($H108&lt;=T$4+'集計を見る'!$B$31-1,$I108&gt;=T$4),"■",""))</f>
        <v/>
      </c>
      <c r="U108" s="24">
        <f>IF(OR($H108="",$I108="",U$4=""),"",IF(AND($H108&lt;=U$4+'集計を見る'!$B$31-1,$I108&gt;=U$4),"■",""))</f>
        <v/>
      </c>
      <c r="V108" s="24">
        <f>IF(OR($H108="",$I108="",V$4=""),"",IF(AND($H108&lt;=V$4+'集計を見る'!$B$31-1,$I108&gt;=V$4),"■",""))</f>
        <v/>
      </c>
      <c r="W108" s="24">
        <f>IF(OR($H108="",$I108="",W$4=""),"",IF(AND($H108&lt;=W$4+'集計を見る'!$B$31-1,$I108&gt;=W$4),"■",""))</f>
        <v/>
      </c>
      <c r="X108" s="24">
        <f>IF(OR($H108="",$I108="",X$4=""),"",IF(AND($H108&lt;=X$4+'集計を見る'!$B$31-1,$I108&gt;=X$4),"■",""))</f>
        <v/>
      </c>
      <c r="Y108" s="24">
        <f>IF(OR($H108="",$I108="",Y$4=""),"",IF(AND($H108&lt;=Y$4+'集計を見る'!$B$31-1,$I108&gt;=Y$4),"■",""))</f>
        <v/>
      </c>
      <c r="Z108" s="24">
        <f>IF(OR($H108="",$I108="",Z$4=""),"",IF(AND($H108&lt;=Z$4+'集計を見る'!$B$31-1,$I108&gt;=Z$4),"■",""))</f>
        <v/>
      </c>
      <c r="AA108" s="24">
        <f>IF(OR($H108="",$I108="",AA$4=""),"",IF(AND($H108&lt;=AA$4+'集計を見る'!$B$31-1,$I108&gt;=AA$4),"■",""))</f>
        <v/>
      </c>
    </row>
    <row r="109" hidden="1" ht="22" customHeight="1">
      <c r="A109" s="79" t="n"/>
      <c r="B109" s="80" t="n"/>
      <c r="C109" s="79" t="n"/>
      <c r="D109" s="78" t="n"/>
      <c r="E109" s="81" t="n"/>
      <c r="F109" s="80" t="n"/>
      <c r="G109" s="55">
        <f>IF(OR($B109="",$D109=""),"",MAX(1,ROUNDUP($D109/IF(OR($B$2="",$B$2&lt;=0),1,$B$2),0)))</f>
        <v/>
      </c>
      <c r="H109" s="12">
        <f>IF(OR($G109="",'集計を見る'!$B$10=""),"",IF($B$3="はい",'集計を見る'!$B$10+SUM($G$5:$G109)-$G109,IF(SUM($G$5:$G109)-$G109=0,'集計を見る'!$B$10,WORKDAY('集計を見る'!$B$10,SUM($G$5:$G109)-$G109))))</f>
        <v/>
      </c>
      <c r="I109" s="12">
        <f>IF(OR($G109="",'集計を見る'!$B$10=""),"",IF($B$3="はい",'集計を見る'!$B$10+SUM($G$5:$G109)-1,IF(SUM($G$5:$G109)-1=0,'集計を見る'!$B$10,WORKDAY('集計を見る'!$B$10,SUM($G$5:$G109)-1))))</f>
        <v/>
      </c>
      <c r="J109" s="55">
        <f>IF($I109="","",$I109-TODAY())</f>
        <v/>
      </c>
      <c r="K109" s="56">
        <f>IF($D109="","",ROUND($D109*(100-IF($E109="",0,$E109))/100,1))</f>
        <v/>
      </c>
      <c r="L109" s="57">
        <f>IF(OR($H109="",$I109=""),"",IF(TODAY()&gt;=$I109,100,IF(TODAY()&lt;$H109,0,ROUND((TODAY()-$H109+1)/($I109-$H109+1)*100,0))))</f>
        <v/>
      </c>
      <c r="M109" s="58">
        <f>IF(OR($L109="",$E109=""),"",$E109-$L109)</f>
        <v/>
      </c>
      <c r="N109" s="16">
        <f>IF($B109="","",IF($D109="","入力が足りません",IF($E109&gt;=100,"完了",IF($I109="","日程が出ません",IF($I109&lt;TODAY(),"遅れています",IF($H109&gt;TODAY(),"これから","いま進める"))))))</f>
        <v/>
      </c>
      <c r="O109" s="16">
        <f>IF($I109="","",TEXT($I109,"yyyy/mm"))</f>
        <v/>
      </c>
      <c r="P109" s="17">
        <f>IF(OR($H109="",$I109="",P$4=""),"",IF(AND($H109&lt;=P$4+'集計を見る'!$B$31-1,$I109&gt;=P$4),"■",""))</f>
        <v/>
      </c>
      <c r="Q109" s="17">
        <f>IF(OR($H109="",$I109="",Q$4=""),"",IF(AND($H109&lt;=Q$4+'集計を見る'!$B$31-1,$I109&gt;=Q$4),"■",""))</f>
        <v/>
      </c>
      <c r="R109" s="17">
        <f>IF(OR($H109="",$I109="",R$4=""),"",IF(AND($H109&lt;=R$4+'集計を見る'!$B$31-1,$I109&gt;=R$4),"■",""))</f>
        <v/>
      </c>
      <c r="S109" s="17">
        <f>IF(OR($H109="",$I109="",S$4=""),"",IF(AND($H109&lt;=S$4+'集計を見る'!$B$31-1,$I109&gt;=S$4),"■",""))</f>
        <v/>
      </c>
      <c r="T109" s="17">
        <f>IF(OR($H109="",$I109="",T$4=""),"",IF(AND($H109&lt;=T$4+'集計を見る'!$B$31-1,$I109&gt;=T$4),"■",""))</f>
        <v/>
      </c>
      <c r="U109" s="17">
        <f>IF(OR($H109="",$I109="",U$4=""),"",IF(AND($H109&lt;=U$4+'集計を見る'!$B$31-1,$I109&gt;=U$4),"■",""))</f>
        <v/>
      </c>
      <c r="V109" s="17">
        <f>IF(OR($H109="",$I109="",V$4=""),"",IF(AND($H109&lt;=V$4+'集計を見る'!$B$31-1,$I109&gt;=V$4),"■",""))</f>
        <v/>
      </c>
      <c r="W109" s="17">
        <f>IF(OR($H109="",$I109="",W$4=""),"",IF(AND($H109&lt;=W$4+'集計を見る'!$B$31-1,$I109&gt;=W$4),"■",""))</f>
        <v/>
      </c>
      <c r="X109" s="17">
        <f>IF(OR($H109="",$I109="",X$4=""),"",IF(AND($H109&lt;=X$4+'集計を見る'!$B$31-1,$I109&gt;=X$4),"■",""))</f>
        <v/>
      </c>
      <c r="Y109" s="17">
        <f>IF(OR($H109="",$I109="",Y$4=""),"",IF(AND($H109&lt;=Y$4+'集計を見る'!$B$31-1,$I109&gt;=Y$4),"■",""))</f>
        <v/>
      </c>
      <c r="Z109" s="17">
        <f>IF(OR($H109="",$I109="",Z$4=""),"",IF(AND($H109&lt;=Z$4+'集計を見る'!$B$31-1,$I109&gt;=Z$4),"■",""))</f>
        <v/>
      </c>
      <c r="AA109" s="17">
        <f>IF(OR($H109="",$I109="",AA$4=""),"",IF(AND($H109&lt;=AA$4+'集計を見る'!$B$31-1,$I109&gt;=AA$4),"■",""))</f>
        <v/>
      </c>
    </row>
    <row r="110" hidden="1" ht="22" customHeight="1">
      <c r="A110" s="79" t="n"/>
      <c r="B110" s="80" t="n"/>
      <c r="C110" s="79" t="n"/>
      <c r="D110" s="78" t="n"/>
      <c r="E110" s="81" t="n"/>
      <c r="F110" s="80" t="n"/>
      <c r="G110" s="59">
        <f>IF(OR($B110="",$D110=""),"",MAX(1,ROUNDUP($D110/IF(OR($B$2="",$B$2&lt;=0),1,$B$2),0)))</f>
        <v/>
      </c>
      <c r="H110" s="19">
        <f>IF(OR($G110="",'集計を見る'!$B$10=""),"",IF($B$3="はい",'集計を見る'!$B$10+SUM($G$5:$G110)-$G110,IF(SUM($G$5:$G110)-$G110=0,'集計を見る'!$B$10,WORKDAY('集計を見る'!$B$10,SUM($G$5:$G110)-$G110))))</f>
        <v/>
      </c>
      <c r="I110" s="19">
        <f>IF(OR($G110="",'集計を見る'!$B$10=""),"",IF($B$3="はい",'集計を見る'!$B$10+SUM($G$5:$G110)-1,IF(SUM($G$5:$G110)-1=0,'集計を見る'!$B$10,WORKDAY('集計を見る'!$B$10,SUM($G$5:$G110)-1))))</f>
        <v/>
      </c>
      <c r="J110" s="59">
        <f>IF($I110="","",$I110-TODAY())</f>
        <v/>
      </c>
      <c r="K110" s="60">
        <f>IF($D110="","",ROUND($D110*(100-IF($E110="",0,$E110))/100,1))</f>
        <v/>
      </c>
      <c r="L110" s="61">
        <f>IF(OR($H110="",$I110=""),"",IF(TODAY()&gt;=$I110,100,IF(TODAY()&lt;$H110,0,ROUND((TODAY()-$H110+1)/($I110-$H110+1)*100,0))))</f>
        <v/>
      </c>
      <c r="M110" s="62">
        <f>IF(OR($L110="",$E110=""),"",$E110-$L110)</f>
        <v/>
      </c>
      <c r="N110" s="23">
        <f>IF($B110="","",IF($D110="","入力が足りません",IF($E110&gt;=100,"完了",IF($I110="","日程が出ません",IF($I110&lt;TODAY(),"遅れています",IF($H110&gt;TODAY(),"これから","いま進める"))))))</f>
        <v/>
      </c>
      <c r="O110" s="23">
        <f>IF($I110="","",TEXT($I110,"yyyy/mm"))</f>
        <v/>
      </c>
      <c r="P110" s="24">
        <f>IF(OR($H110="",$I110="",P$4=""),"",IF(AND($H110&lt;=P$4+'集計を見る'!$B$31-1,$I110&gt;=P$4),"■",""))</f>
        <v/>
      </c>
      <c r="Q110" s="24">
        <f>IF(OR($H110="",$I110="",Q$4=""),"",IF(AND($H110&lt;=Q$4+'集計を見る'!$B$31-1,$I110&gt;=Q$4),"■",""))</f>
        <v/>
      </c>
      <c r="R110" s="24">
        <f>IF(OR($H110="",$I110="",R$4=""),"",IF(AND($H110&lt;=R$4+'集計を見る'!$B$31-1,$I110&gt;=R$4),"■",""))</f>
        <v/>
      </c>
      <c r="S110" s="24">
        <f>IF(OR($H110="",$I110="",S$4=""),"",IF(AND($H110&lt;=S$4+'集計を見る'!$B$31-1,$I110&gt;=S$4),"■",""))</f>
        <v/>
      </c>
      <c r="T110" s="24">
        <f>IF(OR($H110="",$I110="",T$4=""),"",IF(AND($H110&lt;=T$4+'集計を見る'!$B$31-1,$I110&gt;=T$4),"■",""))</f>
        <v/>
      </c>
      <c r="U110" s="24">
        <f>IF(OR($H110="",$I110="",U$4=""),"",IF(AND($H110&lt;=U$4+'集計を見る'!$B$31-1,$I110&gt;=U$4),"■",""))</f>
        <v/>
      </c>
      <c r="V110" s="24">
        <f>IF(OR($H110="",$I110="",V$4=""),"",IF(AND($H110&lt;=V$4+'集計を見る'!$B$31-1,$I110&gt;=V$4),"■",""))</f>
        <v/>
      </c>
      <c r="W110" s="24">
        <f>IF(OR($H110="",$I110="",W$4=""),"",IF(AND($H110&lt;=W$4+'集計を見る'!$B$31-1,$I110&gt;=W$4),"■",""))</f>
        <v/>
      </c>
      <c r="X110" s="24">
        <f>IF(OR($H110="",$I110="",X$4=""),"",IF(AND($H110&lt;=X$4+'集計を見る'!$B$31-1,$I110&gt;=X$4),"■",""))</f>
        <v/>
      </c>
      <c r="Y110" s="24">
        <f>IF(OR($H110="",$I110="",Y$4=""),"",IF(AND($H110&lt;=Y$4+'集計を見る'!$B$31-1,$I110&gt;=Y$4),"■",""))</f>
        <v/>
      </c>
      <c r="Z110" s="24">
        <f>IF(OR($H110="",$I110="",Z$4=""),"",IF(AND($H110&lt;=Z$4+'集計を見る'!$B$31-1,$I110&gt;=Z$4),"■",""))</f>
        <v/>
      </c>
      <c r="AA110" s="24">
        <f>IF(OR($H110="",$I110="",AA$4=""),"",IF(AND($H110&lt;=AA$4+'集計を見る'!$B$31-1,$I110&gt;=AA$4),"■",""))</f>
        <v/>
      </c>
    </row>
    <row r="111" hidden="1" ht="22" customHeight="1">
      <c r="A111" s="79" t="n"/>
      <c r="B111" s="80" t="n"/>
      <c r="C111" s="79" t="n"/>
      <c r="D111" s="78" t="n"/>
      <c r="E111" s="81" t="n"/>
      <c r="F111" s="80" t="n"/>
      <c r="G111" s="55">
        <f>IF(OR($B111="",$D111=""),"",MAX(1,ROUNDUP($D111/IF(OR($B$2="",$B$2&lt;=0),1,$B$2),0)))</f>
        <v/>
      </c>
      <c r="H111" s="12">
        <f>IF(OR($G111="",'集計を見る'!$B$10=""),"",IF($B$3="はい",'集計を見る'!$B$10+SUM($G$5:$G111)-$G111,IF(SUM($G$5:$G111)-$G111=0,'集計を見る'!$B$10,WORKDAY('集計を見る'!$B$10,SUM($G$5:$G111)-$G111))))</f>
        <v/>
      </c>
      <c r="I111" s="12">
        <f>IF(OR($G111="",'集計を見る'!$B$10=""),"",IF($B$3="はい",'集計を見る'!$B$10+SUM($G$5:$G111)-1,IF(SUM($G$5:$G111)-1=0,'集計を見る'!$B$10,WORKDAY('集計を見る'!$B$10,SUM($G$5:$G111)-1))))</f>
        <v/>
      </c>
      <c r="J111" s="55">
        <f>IF($I111="","",$I111-TODAY())</f>
        <v/>
      </c>
      <c r="K111" s="56">
        <f>IF($D111="","",ROUND($D111*(100-IF($E111="",0,$E111))/100,1))</f>
        <v/>
      </c>
      <c r="L111" s="57">
        <f>IF(OR($H111="",$I111=""),"",IF(TODAY()&gt;=$I111,100,IF(TODAY()&lt;$H111,0,ROUND((TODAY()-$H111+1)/($I111-$H111+1)*100,0))))</f>
        <v/>
      </c>
      <c r="M111" s="58">
        <f>IF(OR($L111="",$E111=""),"",$E111-$L111)</f>
        <v/>
      </c>
      <c r="N111" s="16">
        <f>IF($B111="","",IF($D111="","入力が足りません",IF($E111&gt;=100,"完了",IF($I111="","日程が出ません",IF($I111&lt;TODAY(),"遅れています",IF($H111&gt;TODAY(),"これから","いま進める"))))))</f>
        <v/>
      </c>
      <c r="O111" s="16">
        <f>IF($I111="","",TEXT($I111,"yyyy/mm"))</f>
        <v/>
      </c>
      <c r="P111" s="17">
        <f>IF(OR($H111="",$I111="",P$4=""),"",IF(AND($H111&lt;=P$4+'集計を見る'!$B$31-1,$I111&gt;=P$4),"■",""))</f>
        <v/>
      </c>
      <c r="Q111" s="17">
        <f>IF(OR($H111="",$I111="",Q$4=""),"",IF(AND($H111&lt;=Q$4+'集計を見る'!$B$31-1,$I111&gt;=Q$4),"■",""))</f>
        <v/>
      </c>
      <c r="R111" s="17">
        <f>IF(OR($H111="",$I111="",R$4=""),"",IF(AND($H111&lt;=R$4+'集計を見る'!$B$31-1,$I111&gt;=R$4),"■",""))</f>
        <v/>
      </c>
      <c r="S111" s="17">
        <f>IF(OR($H111="",$I111="",S$4=""),"",IF(AND($H111&lt;=S$4+'集計を見る'!$B$31-1,$I111&gt;=S$4),"■",""))</f>
        <v/>
      </c>
      <c r="T111" s="17">
        <f>IF(OR($H111="",$I111="",T$4=""),"",IF(AND($H111&lt;=T$4+'集計を見る'!$B$31-1,$I111&gt;=T$4),"■",""))</f>
        <v/>
      </c>
      <c r="U111" s="17">
        <f>IF(OR($H111="",$I111="",U$4=""),"",IF(AND($H111&lt;=U$4+'集計を見る'!$B$31-1,$I111&gt;=U$4),"■",""))</f>
        <v/>
      </c>
      <c r="V111" s="17">
        <f>IF(OR($H111="",$I111="",V$4=""),"",IF(AND($H111&lt;=V$4+'集計を見る'!$B$31-1,$I111&gt;=V$4),"■",""))</f>
        <v/>
      </c>
      <c r="W111" s="17">
        <f>IF(OR($H111="",$I111="",W$4=""),"",IF(AND($H111&lt;=W$4+'集計を見る'!$B$31-1,$I111&gt;=W$4),"■",""))</f>
        <v/>
      </c>
      <c r="X111" s="17">
        <f>IF(OR($H111="",$I111="",X$4=""),"",IF(AND($H111&lt;=X$4+'集計を見る'!$B$31-1,$I111&gt;=X$4),"■",""))</f>
        <v/>
      </c>
      <c r="Y111" s="17">
        <f>IF(OR($H111="",$I111="",Y$4=""),"",IF(AND($H111&lt;=Y$4+'集計を見る'!$B$31-1,$I111&gt;=Y$4),"■",""))</f>
        <v/>
      </c>
      <c r="Z111" s="17">
        <f>IF(OR($H111="",$I111="",Z$4=""),"",IF(AND($H111&lt;=Z$4+'集計を見る'!$B$31-1,$I111&gt;=Z$4),"■",""))</f>
        <v/>
      </c>
      <c r="AA111" s="17">
        <f>IF(OR($H111="",$I111="",AA$4=""),"",IF(AND($H111&lt;=AA$4+'集計を見る'!$B$31-1,$I111&gt;=AA$4),"■",""))</f>
        <v/>
      </c>
    </row>
    <row r="112" hidden="1" ht="22" customHeight="1">
      <c r="A112" s="79" t="n"/>
      <c r="B112" s="80" t="n"/>
      <c r="C112" s="79" t="n"/>
      <c r="D112" s="78" t="n"/>
      <c r="E112" s="81" t="n"/>
      <c r="F112" s="80" t="n"/>
      <c r="G112" s="59">
        <f>IF(OR($B112="",$D112=""),"",MAX(1,ROUNDUP($D112/IF(OR($B$2="",$B$2&lt;=0),1,$B$2),0)))</f>
        <v/>
      </c>
      <c r="H112" s="19">
        <f>IF(OR($G112="",'集計を見る'!$B$10=""),"",IF($B$3="はい",'集計を見る'!$B$10+SUM($G$5:$G112)-$G112,IF(SUM($G$5:$G112)-$G112=0,'集計を見る'!$B$10,WORKDAY('集計を見る'!$B$10,SUM($G$5:$G112)-$G112))))</f>
        <v/>
      </c>
      <c r="I112" s="19">
        <f>IF(OR($G112="",'集計を見る'!$B$10=""),"",IF($B$3="はい",'集計を見る'!$B$10+SUM($G$5:$G112)-1,IF(SUM($G$5:$G112)-1=0,'集計を見る'!$B$10,WORKDAY('集計を見る'!$B$10,SUM($G$5:$G112)-1))))</f>
        <v/>
      </c>
      <c r="J112" s="59">
        <f>IF($I112="","",$I112-TODAY())</f>
        <v/>
      </c>
      <c r="K112" s="60">
        <f>IF($D112="","",ROUND($D112*(100-IF($E112="",0,$E112))/100,1))</f>
        <v/>
      </c>
      <c r="L112" s="61">
        <f>IF(OR($H112="",$I112=""),"",IF(TODAY()&gt;=$I112,100,IF(TODAY()&lt;$H112,0,ROUND((TODAY()-$H112+1)/($I112-$H112+1)*100,0))))</f>
        <v/>
      </c>
      <c r="M112" s="62">
        <f>IF(OR($L112="",$E112=""),"",$E112-$L112)</f>
        <v/>
      </c>
      <c r="N112" s="23">
        <f>IF($B112="","",IF($D112="","入力が足りません",IF($E112&gt;=100,"完了",IF($I112="","日程が出ません",IF($I112&lt;TODAY(),"遅れています",IF($H112&gt;TODAY(),"これから","いま進める"))))))</f>
        <v/>
      </c>
      <c r="O112" s="23">
        <f>IF($I112="","",TEXT($I112,"yyyy/mm"))</f>
        <v/>
      </c>
      <c r="P112" s="24">
        <f>IF(OR($H112="",$I112="",P$4=""),"",IF(AND($H112&lt;=P$4+'集計を見る'!$B$31-1,$I112&gt;=P$4),"■",""))</f>
        <v/>
      </c>
      <c r="Q112" s="24">
        <f>IF(OR($H112="",$I112="",Q$4=""),"",IF(AND($H112&lt;=Q$4+'集計を見る'!$B$31-1,$I112&gt;=Q$4),"■",""))</f>
        <v/>
      </c>
      <c r="R112" s="24">
        <f>IF(OR($H112="",$I112="",R$4=""),"",IF(AND($H112&lt;=R$4+'集計を見る'!$B$31-1,$I112&gt;=R$4),"■",""))</f>
        <v/>
      </c>
      <c r="S112" s="24">
        <f>IF(OR($H112="",$I112="",S$4=""),"",IF(AND($H112&lt;=S$4+'集計を見る'!$B$31-1,$I112&gt;=S$4),"■",""))</f>
        <v/>
      </c>
      <c r="T112" s="24">
        <f>IF(OR($H112="",$I112="",T$4=""),"",IF(AND($H112&lt;=T$4+'集計を見る'!$B$31-1,$I112&gt;=T$4),"■",""))</f>
        <v/>
      </c>
      <c r="U112" s="24">
        <f>IF(OR($H112="",$I112="",U$4=""),"",IF(AND($H112&lt;=U$4+'集計を見る'!$B$31-1,$I112&gt;=U$4),"■",""))</f>
        <v/>
      </c>
      <c r="V112" s="24">
        <f>IF(OR($H112="",$I112="",V$4=""),"",IF(AND($H112&lt;=V$4+'集計を見る'!$B$31-1,$I112&gt;=V$4),"■",""))</f>
        <v/>
      </c>
      <c r="W112" s="24">
        <f>IF(OR($H112="",$I112="",W$4=""),"",IF(AND($H112&lt;=W$4+'集計を見る'!$B$31-1,$I112&gt;=W$4),"■",""))</f>
        <v/>
      </c>
      <c r="X112" s="24">
        <f>IF(OR($H112="",$I112="",X$4=""),"",IF(AND($H112&lt;=X$4+'集計を見る'!$B$31-1,$I112&gt;=X$4),"■",""))</f>
        <v/>
      </c>
      <c r="Y112" s="24">
        <f>IF(OR($H112="",$I112="",Y$4=""),"",IF(AND($H112&lt;=Y$4+'集計を見る'!$B$31-1,$I112&gt;=Y$4),"■",""))</f>
        <v/>
      </c>
      <c r="Z112" s="24">
        <f>IF(OR($H112="",$I112="",Z$4=""),"",IF(AND($H112&lt;=Z$4+'集計を見る'!$B$31-1,$I112&gt;=Z$4),"■",""))</f>
        <v/>
      </c>
      <c r="AA112" s="24">
        <f>IF(OR($H112="",$I112="",AA$4=""),"",IF(AND($H112&lt;=AA$4+'集計を見る'!$B$31-1,$I112&gt;=AA$4),"■",""))</f>
        <v/>
      </c>
    </row>
    <row r="113" hidden="1" ht="22" customHeight="1">
      <c r="A113" s="79" t="n"/>
      <c r="B113" s="80" t="n"/>
      <c r="C113" s="79" t="n"/>
      <c r="D113" s="78" t="n"/>
      <c r="E113" s="81" t="n"/>
      <c r="F113" s="80" t="n"/>
      <c r="G113" s="55">
        <f>IF(OR($B113="",$D113=""),"",MAX(1,ROUNDUP($D113/IF(OR($B$2="",$B$2&lt;=0),1,$B$2),0)))</f>
        <v/>
      </c>
      <c r="H113" s="12">
        <f>IF(OR($G113="",'集計を見る'!$B$10=""),"",IF($B$3="はい",'集計を見る'!$B$10+SUM($G$5:$G113)-$G113,IF(SUM($G$5:$G113)-$G113=0,'集計を見る'!$B$10,WORKDAY('集計を見る'!$B$10,SUM($G$5:$G113)-$G113))))</f>
        <v/>
      </c>
      <c r="I113" s="12">
        <f>IF(OR($G113="",'集計を見る'!$B$10=""),"",IF($B$3="はい",'集計を見る'!$B$10+SUM($G$5:$G113)-1,IF(SUM($G$5:$G113)-1=0,'集計を見る'!$B$10,WORKDAY('集計を見る'!$B$10,SUM($G$5:$G113)-1))))</f>
        <v/>
      </c>
      <c r="J113" s="55">
        <f>IF($I113="","",$I113-TODAY())</f>
        <v/>
      </c>
      <c r="K113" s="56">
        <f>IF($D113="","",ROUND($D113*(100-IF($E113="",0,$E113))/100,1))</f>
        <v/>
      </c>
      <c r="L113" s="57">
        <f>IF(OR($H113="",$I113=""),"",IF(TODAY()&gt;=$I113,100,IF(TODAY()&lt;$H113,0,ROUND((TODAY()-$H113+1)/($I113-$H113+1)*100,0))))</f>
        <v/>
      </c>
      <c r="M113" s="58">
        <f>IF(OR($L113="",$E113=""),"",$E113-$L113)</f>
        <v/>
      </c>
      <c r="N113" s="16">
        <f>IF($B113="","",IF($D113="","入力が足りません",IF($E113&gt;=100,"完了",IF($I113="","日程が出ません",IF($I113&lt;TODAY(),"遅れています",IF($H113&gt;TODAY(),"これから","いま進める"))))))</f>
        <v/>
      </c>
      <c r="O113" s="16">
        <f>IF($I113="","",TEXT($I113,"yyyy/mm"))</f>
        <v/>
      </c>
      <c r="P113" s="17">
        <f>IF(OR($H113="",$I113="",P$4=""),"",IF(AND($H113&lt;=P$4+'集計を見る'!$B$31-1,$I113&gt;=P$4),"■",""))</f>
        <v/>
      </c>
      <c r="Q113" s="17">
        <f>IF(OR($H113="",$I113="",Q$4=""),"",IF(AND($H113&lt;=Q$4+'集計を見る'!$B$31-1,$I113&gt;=Q$4),"■",""))</f>
        <v/>
      </c>
      <c r="R113" s="17">
        <f>IF(OR($H113="",$I113="",R$4=""),"",IF(AND($H113&lt;=R$4+'集計を見る'!$B$31-1,$I113&gt;=R$4),"■",""))</f>
        <v/>
      </c>
      <c r="S113" s="17">
        <f>IF(OR($H113="",$I113="",S$4=""),"",IF(AND($H113&lt;=S$4+'集計を見る'!$B$31-1,$I113&gt;=S$4),"■",""))</f>
        <v/>
      </c>
      <c r="T113" s="17">
        <f>IF(OR($H113="",$I113="",T$4=""),"",IF(AND($H113&lt;=T$4+'集計を見る'!$B$31-1,$I113&gt;=T$4),"■",""))</f>
        <v/>
      </c>
      <c r="U113" s="17">
        <f>IF(OR($H113="",$I113="",U$4=""),"",IF(AND($H113&lt;=U$4+'集計を見る'!$B$31-1,$I113&gt;=U$4),"■",""))</f>
        <v/>
      </c>
      <c r="V113" s="17">
        <f>IF(OR($H113="",$I113="",V$4=""),"",IF(AND($H113&lt;=V$4+'集計を見る'!$B$31-1,$I113&gt;=V$4),"■",""))</f>
        <v/>
      </c>
      <c r="W113" s="17">
        <f>IF(OR($H113="",$I113="",W$4=""),"",IF(AND($H113&lt;=W$4+'集計を見る'!$B$31-1,$I113&gt;=W$4),"■",""))</f>
        <v/>
      </c>
      <c r="X113" s="17">
        <f>IF(OR($H113="",$I113="",X$4=""),"",IF(AND($H113&lt;=X$4+'集計を見る'!$B$31-1,$I113&gt;=X$4),"■",""))</f>
        <v/>
      </c>
      <c r="Y113" s="17">
        <f>IF(OR($H113="",$I113="",Y$4=""),"",IF(AND($H113&lt;=Y$4+'集計を見る'!$B$31-1,$I113&gt;=Y$4),"■",""))</f>
        <v/>
      </c>
      <c r="Z113" s="17">
        <f>IF(OR($H113="",$I113="",Z$4=""),"",IF(AND($H113&lt;=Z$4+'集計を見る'!$B$31-1,$I113&gt;=Z$4),"■",""))</f>
        <v/>
      </c>
      <c r="AA113" s="17">
        <f>IF(OR($H113="",$I113="",AA$4=""),"",IF(AND($H113&lt;=AA$4+'集計を見る'!$B$31-1,$I113&gt;=AA$4),"■",""))</f>
        <v/>
      </c>
    </row>
    <row r="114" hidden="1" ht="22" customHeight="1">
      <c r="A114" s="79" t="n"/>
      <c r="B114" s="80" t="n"/>
      <c r="C114" s="79" t="n"/>
      <c r="D114" s="78" t="n"/>
      <c r="E114" s="81" t="n"/>
      <c r="F114" s="80" t="n"/>
      <c r="G114" s="59">
        <f>IF(OR($B114="",$D114=""),"",MAX(1,ROUNDUP($D114/IF(OR($B$2="",$B$2&lt;=0),1,$B$2),0)))</f>
        <v/>
      </c>
      <c r="H114" s="19">
        <f>IF(OR($G114="",'集計を見る'!$B$10=""),"",IF($B$3="はい",'集計を見る'!$B$10+SUM($G$5:$G114)-$G114,IF(SUM($G$5:$G114)-$G114=0,'集計を見る'!$B$10,WORKDAY('集計を見る'!$B$10,SUM($G$5:$G114)-$G114))))</f>
        <v/>
      </c>
      <c r="I114" s="19">
        <f>IF(OR($G114="",'集計を見る'!$B$10=""),"",IF($B$3="はい",'集計を見る'!$B$10+SUM($G$5:$G114)-1,IF(SUM($G$5:$G114)-1=0,'集計を見る'!$B$10,WORKDAY('集計を見る'!$B$10,SUM($G$5:$G114)-1))))</f>
        <v/>
      </c>
      <c r="J114" s="59">
        <f>IF($I114="","",$I114-TODAY())</f>
        <v/>
      </c>
      <c r="K114" s="60">
        <f>IF($D114="","",ROUND($D114*(100-IF($E114="",0,$E114))/100,1))</f>
        <v/>
      </c>
      <c r="L114" s="61">
        <f>IF(OR($H114="",$I114=""),"",IF(TODAY()&gt;=$I114,100,IF(TODAY()&lt;$H114,0,ROUND((TODAY()-$H114+1)/($I114-$H114+1)*100,0))))</f>
        <v/>
      </c>
      <c r="M114" s="62">
        <f>IF(OR($L114="",$E114=""),"",$E114-$L114)</f>
        <v/>
      </c>
      <c r="N114" s="23">
        <f>IF($B114="","",IF($D114="","入力が足りません",IF($E114&gt;=100,"完了",IF($I114="","日程が出ません",IF($I114&lt;TODAY(),"遅れています",IF($H114&gt;TODAY(),"これから","いま進める"))))))</f>
        <v/>
      </c>
      <c r="O114" s="23">
        <f>IF($I114="","",TEXT($I114,"yyyy/mm"))</f>
        <v/>
      </c>
      <c r="P114" s="24">
        <f>IF(OR($H114="",$I114="",P$4=""),"",IF(AND($H114&lt;=P$4+'集計を見る'!$B$31-1,$I114&gt;=P$4),"■",""))</f>
        <v/>
      </c>
      <c r="Q114" s="24">
        <f>IF(OR($H114="",$I114="",Q$4=""),"",IF(AND($H114&lt;=Q$4+'集計を見る'!$B$31-1,$I114&gt;=Q$4),"■",""))</f>
        <v/>
      </c>
      <c r="R114" s="24">
        <f>IF(OR($H114="",$I114="",R$4=""),"",IF(AND($H114&lt;=R$4+'集計を見る'!$B$31-1,$I114&gt;=R$4),"■",""))</f>
        <v/>
      </c>
      <c r="S114" s="24">
        <f>IF(OR($H114="",$I114="",S$4=""),"",IF(AND($H114&lt;=S$4+'集計を見る'!$B$31-1,$I114&gt;=S$4),"■",""))</f>
        <v/>
      </c>
      <c r="T114" s="24">
        <f>IF(OR($H114="",$I114="",T$4=""),"",IF(AND($H114&lt;=T$4+'集計を見る'!$B$31-1,$I114&gt;=T$4),"■",""))</f>
        <v/>
      </c>
      <c r="U114" s="24">
        <f>IF(OR($H114="",$I114="",U$4=""),"",IF(AND($H114&lt;=U$4+'集計を見る'!$B$31-1,$I114&gt;=U$4),"■",""))</f>
        <v/>
      </c>
      <c r="V114" s="24">
        <f>IF(OR($H114="",$I114="",V$4=""),"",IF(AND($H114&lt;=V$4+'集計を見る'!$B$31-1,$I114&gt;=V$4),"■",""))</f>
        <v/>
      </c>
      <c r="W114" s="24">
        <f>IF(OR($H114="",$I114="",W$4=""),"",IF(AND($H114&lt;=W$4+'集計を見る'!$B$31-1,$I114&gt;=W$4),"■",""))</f>
        <v/>
      </c>
      <c r="X114" s="24">
        <f>IF(OR($H114="",$I114="",X$4=""),"",IF(AND($H114&lt;=X$4+'集計を見る'!$B$31-1,$I114&gt;=X$4),"■",""))</f>
        <v/>
      </c>
      <c r="Y114" s="24">
        <f>IF(OR($H114="",$I114="",Y$4=""),"",IF(AND($H114&lt;=Y$4+'集計を見る'!$B$31-1,$I114&gt;=Y$4),"■",""))</f>
        <v/>
      </c>
      <c r="Z114" s="24">
        <f>IF(OR($H114="",$I114="",Z$4=""),"",IF(AND($H114&lt;=Z$4+'集計を見る'!$B$31-1,$I114&gt;=Z$4),"■",""))</f>
        <v/>
      </c>
      <c r="AA114" s="24">
        <f>IF(OR($H114="",$I114="",AA$4=""),"",IF(AND($H114&lt;=AA$4+'集計を見る'!$B$31-1,$I114&gt;=AA$4),"■",""))</f>
        <v/>
      </c>
    </row>
    <row r="115" hidden="1" ht="22" customHeight="1">
      <c r="A115" s="79" t="n"/>
      <c r="B115" s="80" t="n"/>
      <c r="C115" s="79" t="n"/>
      <c r="D115" s="78" t="n"/>
      <c r="E115" s="81" t="n"/>
      <c r="F115" s="80" t="n"/>
      <c r="G115" s="55">
        <f>IF(OR($B115="",$D115=""),"",MAX(1,ROUNDUP($D115/IF(OR($B$2="",$B$2&lt;=0),1,$B$2),0)))</f>
        <v/>
      </c>
      <c r="H115" s="12">
        <f>IF(OR($G115="",'集計を見る'!$B$10=""),"",IF($B$3="はい",'集計を見る'!$B$10+SUM($G$5:$G115)-$G115,IF(SUM($G$5:$G115)-$G115=0,'集計を見る'!$B$10,WORKDAY('集計を見る'!$B$10,SUM($G$5:$G115)-$G115))))</f>
        <v/>
      </c>
      <c r="I115" s="12">
        <f>IF(OR($G115="",'集計を見る'!$B$10=""),"",IF($B$3="はい",'集計を見る'!$B$10+SUM($G$5:$G115)-1,IF(SUM($G$5:$G115)-1=0,'集計を見る'!$B$10,WORKDAY('集計を見る'!$B$10,SUM($G$5:$G115)-1))))</f>
        <v/>
      </c>
      <c r="J115" s="55">
        <f>IF($I115="","",$I115-TODAY())</f>
        <v/>
      </c>
      <c r="K115" s="56">
        <f>IF($D115="","",ROUND($D115*(100-IF($E115="",0,$E115))/100,1))</f>
        <v/>
      </c>
      <c r="L115" s="57">
        <f>IF(OR($H115="",$I115=""),"",IF(TODAY()&gt;=$I115,100,IF(TODAY()&lt;$H115,0,ROUND((TODAY()-$H115+1)/($I115-$H115+1)*100,0))))</f>
        <v/>
      </c>
      <c r="M115" s="58">
        <f>IF(OR($L115="",$E115=""),"",$E115-$L115)</f>
        <v/>
      </c>
      <c r="N115" s="16">
        <f>IF($B115="","",IF($D115="","入力が足りません",IF($E115&gt;=100,"完了",IF($I115="","日程が出ません",IF($I115&lt;TODAY(),"遅れています",IF($H115&gt;TODAY(),"これから","いま進める"))))))</f>
        <v/>
      </c>
      <c r="O115" s="16">
        <f>IF($I115="","",TEXT($I115,"yyyy/mm"))</f>
        <v/>
      </c>
      <c r="P115" s="17">
        <f>IF(OR($H115="",$I115="",P$4=""),"",IF(AND($H115&lt;=P$4+'集計を見る'!$B$31-1,$I115&gt;=P$4),"■",""))</f>
        <v/>
      </c>
      <c r="Q115" s="17">
        <f>IF(OR($H115="",$I115="",Q$4=""),"",IF(AND($H115&lt;=Q$4+'集計を見る'!$B$31-1,$I115&gt;=Q$4),"■",""))</f>
        <v/>
      </c>
      <c r="R115" s="17">
        <f>IF(OR($H115="",$I115="",R$4=""),"",IF(AND($H115&lt;=R$4+'集計を見る'!$B$31-1,$I115&gt;=R$4),"■",""))</f>
        <v/>
      </c>
      <c r="S115" s="17">
        <f>IF(OR($H115="",$I115="",S$4=""),"",IF(AND($H115&lt;=S$4+'集計を見る'!$B$31-1,$I115&gt;=S$4),"■",""))</f>
        <v/>
      </c>
      <c r="T115" s="17">
        <f>IF(OR($H115="",$I115="",T$4=""),"",IF(AND($H115&lt;=T$4+'集計を見る'!$B$31-1,$I115&gt;=T$4),"■",""))</f>
        <v/>
      </c>
      <c r="U115" s="17">
        <f>IF(OR($H115="",$I115="",U$4=""),"",IF(AND($H115&lt;=U$4+'集計を見る'!$B$31-1,$I115&gt;=U$4),"■",""))</f>
        <v/>
      </c>
      <c r="V115" s="17">
        <f>IF(OR($H115="",$I115="",V$4=""),"",IF(AND($H115&lt;=V$4+'集計を見る'!$B$31-1,$I115&gt;=V$4),"■",""))</f>
        <v/>
      </c>
      <c r="W115" s="17">
        <f>IF(OR($H115="",$I115="",W$4=""),"",IF(AND($H115&lt;=W$4+'集計を見る'!$B$31-1,$I115&gt;=W$4),"■",""))</f>
        <v/>
      </c>
      <c r="X115" s="17">
        <f>IF(OR($H115="",$I115="",X$4=""),"",IF(AND($H115&lt;=X$4+'集計を見る'!$B$31-1,$I115&gt;=X$4),"■",""))</f>
        <v/>
      </c>
      <c r="Y115" s="17">
        <f>IF(OR($H115="",$I115="",Y$4=""),"",IF(AND($H115&lt;=Y$4+'集計を見る'!$B$31-1,$I115&gt;=Y$4),"■",""))</f>
        <v/>
      </c>
      <c r="Z115" s="17">
        <f>IF(OR($H115="",$I115="",Z$4=""),"",IF(AND($H115&lt;=Z$4+'集計を見る'!$B$31-1,$I115&gt;=Z$4),"■",""))</f>
        <v/>
      </c>
      <c r="AA115" s="17">
        <f>IF(OR($H115="",$I115="",AA$4=""),"",IF(AND($H115&lt;=AA$4+'集計を見る'!$B$31-1,$I115&gt;=AA$4),"■",""))</f>
        <v/>
      </c>
    </row>
    <row r="116" hidden="1" ht="22" customHeight="1">
      <c r="A116" s="79" t="n"/>
      <c r="B116" s="80" t="n"/>
      <c r="C116" s="79" t="n"/>
      <c r="D116" s="78" t="n"/>
      <c r="E116" s="81" t="n"/>
      <c r="F116" s="80" t="n"/>
      <c r="G116" s="59">
        <f>IF(OR($B116="",$D116=""),"",MAX(1,ROUNDUP($D116/IF(OR($B$2="",$B$2&lt;=0),1,$B$2),0)))</f>
        <v/>
      </c>
      <c r="H116" s="19">
        <f>IF(OR($G116="",'集計を見る'!$B$10=""),"",IF($B$3="はい",'集計を見る'!$B$10+SUM($G$5:$G116)-$G116,IF(SUM($G$5:$G116)-$G116=0,'集計を見る'!$B$10,WORKDAY('集計を見る'!$B$10,SUM($G$5:$G116)-$G116))))</f>
        <v/>
      </c>
      <c r="I116" s="19">
        <f>IF(OR($G116="",'集計を見る'!$B$10=""),"",IF($B$3="はい",'集計を見る'!$B$10+SUM($G$5:$G116)-1,IF(SUM($G$5:$G116)-1=0,'集計を見る'!$B$10,WORKDAY('集計を見る'!$B$10,SUM($G$5:$G116)-1))))</f>
        <v/>
      </c>
      <c r="J116" s="59">
        <f>IF($I116="","",$I116-TODAY())</f>
        <v/>
      </c>
      <c r="K116" s="60">
        <f>IF($D116="","",ROUND($D116*(100-IF($E116="",0,$E116))/100,1))</f>
        <v/>
      </c>
      <c r="L116" s="61">
        <f>IF(OR($H116="",$I116=""),"",IF(TODAY()&gt;=$I116,100,IF(TODAY()&lt;$H116,0,ROUND((TODAY()-$H116+1)/($I116-$H116+1)*100,0))))</f>
        <v/>
      </c>
      <c r="M116" s="62">
        <f>IF(OR($L116="",$E116=""),"",$E116-$L116)</f>
        <v/>
      </c>
      <c r="N116" s="23">
        <f>IF($B116="","",IF($D116="","入力が足りません",IF($E116&gt;=100,"完了",IF($I116="","日程が出ません",IF($I116&lt;TODAY(),"遅れています",IF($H116&gt;TODAY(),"これから","いま進める"))))))</f>
        <v/>
      </c>
      <c r="O116" s="23">
        <f>IF($I116="","",TEXT($I116,"yyyy/mm"))</f>
        <v/>
      </c>
      <c r="P116" s="24">
        <f>IF(OR($H116="",$I116="",P$4=""),"",IF(AND($H116&lt;=P$4+'集計を見る'!$B$31-1,$I116&gt;=P$4),"■",""))</f>
        <v/>
      </c>
      <c r="Q116" s="24">
        <f>IF(OR($H116="",$I116="",Q$4=""),"",IF(AND($H116&lt;=Q$4+'集計を見る'!$B$31-1,$I116&gt;=Q$4),"■",""))</f>
        <v/>
      </c>
      <c r="R116" s="24">
        <f>IF(OR($H116="",$I116="",R$4=""),"",IF(AND($H116&lt;=R$4+'集計を見る'!$B$31-1,$I116&gt;=R$4),"■",""))</f>
        <v/>
      </c>
      <c r="S116" s="24">
        <f>IF(OR($H116="",$I116="",S$4=""),"",IF(AND($H116&lt;=S$4+'集計を見る'!$B$31-1,$I116&gt;=S$4),"■",""))</f>
        <v/>
      </c>
      <c r="T116" s="24">
        <f>IF(OR($H116="",$I116="",T$4=""),"",IF(AND($H116&lt;=T$4+'集計を見る'!$B$31-1,$I116&gt;=T$4),"■",""))</f>
        <v/>
      </c>
      <c r="U116" s="24">
        <f>IF(OR($H116="",$I116="",U$4=""),"",IF(AND($H116&lt;=U$4+'集計を見る'!$B$31-1,$I116&gt;=U$4),"■",""))</f>
        <v/>
      </c>
      <c r="V116" s="24">
        <f>IF(OR($H116="",$I116="",V$4=""),"",IF(AND($H116&lt;=V$4+'集計を見る'!$B$31-1,$I116&gt;=V$4),"■",""))</f>
        <v/>
      </c>
      <c r="W116" s="24">
        <f>IF(OR($H116="",$I116="",W$4=""),"",IF(AND($H116&lt;=W$4+'集計を見る'!$B$31-1,$I116&gt;=W$4),"■",""))</f>
        <v/>
      </c>
      <c r="X116" s="24">
        <f>IF(OR($H116="",$I116="",X$4=""),"",IF(AND($H116&lt;=X$4+'集計を見る'!$B$31-1,$I116&gt;=X$4),"■",""))</f>
        <v/>
      </c>
      <c r="Y116" s="24">
        <f>IF(OR($H116="",$I116="",Y$4=""),"",IF(AND($H116&lt;=Y$4+'集計を見る'!$B$31-1,$I116&gt;=Y$4),"■",""))</f>
        <v/>
      </c>
      <c r="Z116" s="24">
        <f>IF(OR($H116="",$I116="",Z$4=""),"",IF(AND($H116&lt;=Z$4+'集計を見る'!$B$31-1,$I116&gt;=Z$4),"■",""))</f>
        <v/>
      </c>
      <c r="AA116" s="24">
        <f>IF(OR($H116="",$I116="",AA$4=""),"",IF(AND($H116&lt;=AA$4+'集計を見る'!$B$31-1,$I116&gt;=AA$4),"■",""))</f>
        <v/>
      </c>
    </row>
    <row r="117" hidden="1" ht="22" customHeight="1">
      <c r="A117" s="79" t="n"/>
      <c r="B117" s="80" t="n"/>
      <c r="C117" s="79" t="n"/>
      <c r="D117" s="78" t="n"/>
      <c r="E117" s="81" t="n"/>
      <c r="F117" s="80" t="n"/>
      <c r="G117" s="55">
        <f>IF(OR($B117="",$D117=""),"",MAX(1,ROUNDUP($D117/IF(OR($B$2="",$B$2&lt;=0),1,$B$2),0)))</f>
        <v/>
      </c>
      <c r="H117" s="12">
        <f>IF(OR($G117="",'集計を見る'!$B$10=""),"",IF($B$3="はい",'集計を見る'!$B$10+SUM($G$5:$G117)-$G117,IF(SUM($G$5:$G117)-$G117=0,'集計を見る'!$B$10,WORKDAY('集計を見る'!$B$10,SUM($G$5:$G117)-$G117))))</f>
        <v/>
      </c>
      <c r="I117" s="12">
        <f>IF(OR($G117="",'集計を見る'!$B$10=""),"",IF($B$3="はい",'集計を見る'!$B$10+SUM($G$5:$G117)-1,IF(SUM($G$5:$G117)-1=0,'集計を見る'!$B$10,WORKDAY('集計を見る'!$B$10,SUM($G$5:$G117)-1))))</f>
        <v/>
      </c>
      <c r="J117" s="55">
        <f>IF($I117="","",$I117-TODAY())</f>
        <v/>
      </c>
      <c r="K117" s="56">
        <f>IF($D117="","",ROUND($D117*(100-IF($E117="",0,$E117))/100,1))</f>
        <v/>
      </c>
      <c r="L117" s="57">
        <f>IF(OR($H117="",$I117=""),"",IF(TODAY()&gt;=$I117,100,IF(TODAY()&lt;$H117,0,ROUND((TODAY()-$H117+1)/($I117-$H117+1)*100,0))))</f>
        <v/>
      </c>
      <c r="M117" s="58">
        <f>IF(OR($L117="",$E117=""),"",$E117-$L117)</f>
        <v/>
      </c>
      <c r="N117" s="16">
        <f>IF($B117="","",IF($D117="","入力が足りません",IF($E117&gt;=100,"完了",IF($I117="","日程が出ません",IF($I117&lt;TODAY(),"遅れています",IF($H117&gt;TODAY(),"これから","いま進める"))))))</f>
        <v/>
      </c>
      <c r="O117" s="16">
        <f>IF($I117="","",TEXT($I117,"yyyy/mm"))</f>
        <v/>
      </c>
      <c r="P117" s="17">
        <f>IF(OR($H117="",$I117="",P$4=""),"",IF(AND($H117&lt;=P$4+'集計を見る'!$B$31-1,$I117&gt;=P$4),"■",""))</f>
        <v/>
      </c>
      <c r="Q117" s="17">
        <f>IF(OR($H117="",$I117="",Q$4=""),"",IF(AND($H117&lt;=Q$4+'集計を見る'!$B$31-1,$I117&gt;=Q$4),"■",""))</f>
        <v/>
      </c>
      <c r="R117" s="17">
        <f>IF(OR($H117="",$I117="",R$4=""),"",IF(AND($H117&lt;=R$4+'集計を見る'!$B$31-1,$I117&gt;=R$4),"■",""))</f>
        <v/>
      </c>
      <c r="S117" s="17">
        <f>IF(OR($H117="",$I117="",S$4=""),"",IF(AND($H117&lt;=S$4+'集計を見る'!$B$31-1,$I117&gt;=S$4),"■",""))</f>
        <v/>
      </c>
      <c r="T117" s="17">
        <f>IF(OR($H117="",$I117="",T$4=""),"",IF(AND($H117&lt;=T$4+'集計を見る'!$B$31-1,$I117&gt;=T$4),"■",""))</f>
        <v/>
      </c>
      <c r="U117" s="17">
        <f>IF(OR($H117="",$I117="",U$4=""),"",IF(AND($H117&lt;=U$4+'集計を見る'!$B$31-1,$I117&gt;=U$4),"■",""))</f>
        <v/>
      </c>
      <c r="V117" s="17">
        <f>IF(OR($H117="",$I117="",V$4=""),"",IF(AND($H117&lt;=V$4+'集計を見る'!$B$31-1,$I117&gt;=V$4),"■",""))</f>
        <v/>
      </c>
      <c r="W117" s="17">
        <f>IF(OR($H117="",$I117="",W$4=""),"",IF(AND($H117&lt;=W$4+'集計を見る'!$B$31-1,$I117&gt;=W$4),"■",""))</f>
        <v/>
      </c>
      <c r="X117" s="17">
        <f>IF(OR($H117="",$I117="",X$4=""),"",IF(AND($H117&lt;=X$4+'集計を見る'!$B$31-1,$I117&gt;=X$4),"■",""))</f>
        <v/>
      </c>
      <c r="Y117" s="17">
        <f>IF(OR($H117="",$I117="",Y$4=""),"",IF(AND($H117&lt;=Y$4+'集計を見る'!$B$31-1,$I117&gt;=Y$4),"■",""))</f>
        <v/>
      </c>
      <c r="Z117" s="17">
        <f>IF(OR($H117="",$I117="",Z$4=""),"",IF(AND($H117&lt;=Z$4+'集計を見る'!$B$31-1,$I117&gt;=Z$4),"■",""))</f>
        <v/>
      </c>
      <c r="AA117" s="17">
        <f>IF(OR($H117="",$I117="",AA$4=""),"",IF(AND($H117&lt;=AA$4+'集計を見る'!$B$31-1,$I117&gt;=AA$4),"■",""))</f>
        <v/>
      </c>
    </row>
    <row r="118" hidden="1" ht="22" customHeight="1">
      <c r="A118" s="79" t="n"/>
      <c r="B118" s="80" t="n"/>
      <c r="C118" s="79" t="n"/>
      <c r="D118" s="78" t="n"/>
      <c r="E118" s="81" t="n"/>
      <c r="F118" s="80" t="n"/>
      <c r="G118" s="59">
        <f>IF(OR($B118="",$D118=""),"",MAX(1,ROUNDUP($D118/IF(OR($B$2="",$B$2&lt;=0),1,$B$2),0)))</f>
        <v/>
      </c>
      <c r="H118" s="19">
        <f>IF(OR($G118="",'集計を見る'!$B$10=""),"",IF($B$3="はい",'集計を見る'!$B$10+SUM($G$5:$G118)-$G118,IF(SUM($G$5:$G118)-$G118=0,'集計を見る'!$B$10,WORKDAY('集計を見る'!$B$10,SUM($G$5:$G118)-$G118))))</f>
        <v/>
      </c>
      <c r="I118" s="19">
        <f>IF(OR($G118="",'集計を見る'!$B$10=""),"",IF($B$3="はい",'集計を見る'!$B$10+SUM($G$5:$G118)-1,IF(SUM($G$5:$G118)-1=0,'集計を見る'!$B$10,WORKDAY('集計を見る'!$B$10,SUM($G$5:$G118)-1))))</f>
        <v/>
      </c>
      <c r="J118" s="59">
        <f>IF($I118="","",$I118-TODAY())</f>
        <v/>
      </c>
      <c r="K118" s="60">
        <f>IF($D118="","",ROUND($D118*(100-IF($E118="",0,$E118))/100,1))</f>
        <v/>
      </c>
      <c r="L118" s="61">
        <f>IF(OR($H118="",$I118=""),"",IF(TODAY()&gt;=$I118,100,IF(TODAY()&lt;$H118,0,ROUND((TODAY()-$H118+1)/($I118-$H118+1)*100,0))))</f>
        <v/>
      </c>
      <c r="M118" s="62">
        <f>IF(OR($L118="",$E118=""),"",$E118-$L118)</f>
        <v/>
      </c>
      <c r="N118" s="23">
        <f>IF($B118="","",IF($D118="","入力が足りません",IF($E118&gt;=100,"完了",IF($I118="","日程が出ません",IF($I118&lt;TODAY(),"遅れています",IF($H118&gt;TODAY(),"これから","いま進める"))))))</f>
        <v/>
      </c>
      <c r="O118" s="23">
        <f>IF($I118="","",TEXT($I118,"yyyy/mm"))</f>
        <v/>
      </c>
      <c r="P118" s="24">
        <f>IF(OR($H118="",$I118="",P$4=""),"",IF(AND($H118&lt;=P$4+'集計を見る'!$B$31-1,$I118&gt;=P$4),"■",""))</f>
        <v/>
      </c>
      <c r="Q118" s="24">
        <f>IF(OR($H118="",$I118="",Q$4=""),"",IF(AND($H118&lt;=Q$4+'集計を見る'!$B$31-1,$I118&gt;=Q$4),"■",""))</f>
        <v/>
      </c>
      <c r="R118" s="24">
        <f>IF(OR($H118="",$I118="",R$4=""),"",IF(AND($H118&lt;=R$4+'集計を見る'!$B$31-1,$I118&gt;=R$4),"■",""))</f>
        <v/>
      </c>
      <c r="S118" s="24">
        <f>IF(OR($H118="",$I118="",S$4=""),"",IF(AND($H118&lt;=S$4+'集計を見る'!$B$31-1,$I118&gt;=S$4),"■",""))</f>
        <v/>
      </c>
      <c r="T118" s="24">
        <f>IF(OR($H118="",$I118="",T$4=""),"",IF(AND($H118&lt;=T$4+'集計を見る'!$B$31-1,$I118&gt;=T$4),"■",""))</f>
        <v/>
      </c>
      <c r="U118" s="24">
        <f>IF(OR($H118="",$I118="",U$4=""),"",IF(AND($H118&lt;=U$4+'集計を見る'!$B$31-1,$I118&gt;=U$4),"■",""))</f>
        <v/>
      </c>
      <c r="V118" s="24">
        <f>IF(OR($H118="",$I118="",V$4=""),"",IF(AND($H118&lt;=V$4+'集計を見る'!$B$31-1,$I118&gt;=V$4),"■",""))</f>
        <v/>
      </c>
      <c r="W118" s="24">
        <f>IF(OR($H118="",$I118="",W$4=""),"",IF(AND($H118&lt;=W$4+'集計を見る'!$B$31-1,$I118&gt;=W$4),"■",""))</f>
        <v/>
      </c>
      <c r="X118" s="24">
        <f>IF(OR($H118="",$I118="",X$4=""),"",IF(AND($H118&lt;=X$4+'集計を見る'!$B$31-1,$I118&gt;=X$4),"■",""))</f>
        <v/>
      </c>
      <c r="Y118" s="24">
        <f>IF(OR($H118="",$I118="",Y$4=""),"",IF(AND($H118&lt;=Y$4+'集計を見る'!$B$31-1,$I118&gt;=Y$4),"■",""))</f>
        <v/>
      </c>
      <c r="Z118" s="24">
        <f>IF(OR($H118="",$I118="",Z$4=""),"",IF(AND($H118&lt;=Z$4+'集計を見る'!$B$31-1,$I118&gt;=Z$4),"■",""))</f>
        <v/>
      </c>
      <c r="AA118" s="24">
        <f>IF(OR($H118="",$I118="",AA$4=""),"",IF(AND($H118&lt;=AA$4+'集計を見る'!$B$31-1,$I118&gt;=AA$4),"■",""))</f>
        <v/>
      </c>
    </row>
    <row r="119" hidden="1" ht="22" customHeight="1">
      <c r="A119" s="79" t="n"/>
      <c r="B119" s="80" t="n"/>
      <c r="C119" s="79" t="n"/>
      <c r="D119" s="78" t="n"/>
      <c r="E119" s="81" t="n"/>
      <c r="F119" s="80" t="n"/>
      <c r="G119" s="55">
        <f>IF(OR($B119="",$D119=""),"",MAX(1,ROUNDUP($D119/IF(OR($B$2="",$B$2&lt;=0),1,$B$2),0)))</f>
        <v/>
      </c>
      <c r="H119" s="12">
        <f>IF(OR($G119="",'集計を見る'!$B$10=""),"",IF($B$3="はい",'集計を見る'!$B$10+SUM($G$5:$G119)-$G119,IF(SUM($G$5:$G119)-$G119=0,'集計を見る'!$B$10,WORKDAY('集計を見る'!$B$10,SUM($G$5:$G119)-$G119))))</f>
        <v/>
      </c>
      <c r="I119" s="12">
        <f>IF(OR($G119="",'集計を見る'!$B$10=""),"",IF($B$3="はい",'集計を見る'!$B$10+SUM($G$5:$G119)-1,IF(SUM($G$5:$G119)-1=0,'集計を見る'!$B$10,WORKDAY('集計を見る'!$B$10,SUM($G$5:$G119)-1))))</f>
        <v/>
      </c>
      <c r="J119" s="55">
        <f>IF($I119="","",$I119-TODAY())</f>
        <v/>
      </c>
      <c r="K119" s="56">
        <f>IF($D119="","",ROUND($D119*(100-IF($E119="",0,$E119))/100,1))</f>
        <v/>
      </c>
      <c r="L119" s="57">
        <f>IF(OR($H119="",$I119=""),"",IF(TODAY()&gt;=$I119,100,IF(TODAY()&lt;$H119,0,ROUND((TODAY()-$H119+1)/($I119-$H119+1)*100,0))))</f>
        <v/>
      </c>
      <c r="M119" s="58">
        <f>IF(OR($L119="",$E119=""),"",$E119-$L119)</f>
        <v/>
      </c>
      <c r="N119" s="16">
        <f>IF($B119="","",IF($D119="","入力が足りません",IF($E119&gt;=100,"完了",IF($I119="","日程が出ません",IF($I119&lt;TODAY(),"遅れています",IF($H119&gt;TODAY(),"これから","いま進める"))))))</f>
        <v/>
      </c>
      <c r="O119" s="16">
        <f>IF($I119="","",TEXT($I119,"yyyy/mm"))</f>
        <v/>
      </c>
      <c r="P119" s="17">
        <f>IF(OR($H119="",$I119="",P$4=""),"",IF(AND($H119&lt;=P$4+'集計を見る'!$B$31-1,$I119&gt;=P$4),"■",""))</f>
        <v/>
      </c>
      <c r="Q119" s="17">
        <f>IF(OR($H119="",$I119="",Q$4=""),"",IF(AND($H119&lt;=Q$4+'集計を見る'!$B$31-1,$I119&gt;=Q$4),"■",""))</f>
        <v/>
      </c>
      <c r="R119" s="17">
        <f>IF(OR($H119="",$I119="",R$4=""),"",IF(AND($H119&lt;=R$4+'集計を見る'!$B$31-1,$I119&gt;=R$4),"■",""))</f>
        <v/>
      </c>
      <c r="S119" s="17">
        <f>IF(OR($H119="",$I119="",S$4=""),"",IF(AND($H119&lt;=S$4+'集計を見る'!$B$31-1,$I119&gt;=S$4),"■",""))</f>
        <v/>
      </c>
      <c r="T119" s="17">
        <f>IF(OR($H119="",$I119="",T$4=""),"",IF(AND($H119&lt;=T$4+'集計を見る'!$B$31-1,$I119&gt;=T$4),"■",""))</f>
        <v/>
      </c>
      <c r="U119" s="17">
        <f>IF(OR($H119="",$I119="",U$4=""),"",IF(AND($H119&lt;=U$4+'集計を見る'!$B$31-1,$I119&gt;=U$4),"■",""))</f>
        <v/>
      </c>
      <c r="V119" s="17">
        <f>IF(OR($H119="",$I119="",V$4=""),"",IF(AND($H119&lt;=V$4+'集計を見る'!$B$31-1,$I119&gt;=V$4),"■",""))</f>
        <v/>
      </c>
      <c r="W119" s="17">
        <f>IF(OR($H119="",$I119="",W$4=""),"",IF(AND($H119&lt;=W$4+'集計を見る'!$B$31-1,$I119&gt;=W$4),"■",""))</f>
        <v/>
      </c>
      <c r="X119" s="17">
        <f>IF(OR($H119="",$I119="",X$4=""),"",IF(AND($H119&lt;=X$4+'集計を見る'!$B$31-1,$I119&gt;=X$4),"■",""))</f>
        <v/>
      </c>
      <c r="Y119" s="17">
        <f>IF(OR($H119="",$I119="",Y$4=""),"",IF(AND($H119&lt;=Y$4+'集計を見る'!$B$31-1,$I119&gt;=Y$4),"■",""))</f>
        <v/>
      </c>
      <c r="Z119" s="17">
        <f>IF(OR($H119="",$I119="",Z$4=""),"",IF(AND($H119&lt;=Z$4+'集計を見る'!$B$31-1,$I119&gt;=Z$4),"■",""))</f>
        <v/>
      </c>
      <c r="AA119" s="17">
        <f>IF(OR($H119="",$I119="",AA$4=""),"",IF(AND($H119&lt;=AA$4+'集計を見る'!$B$31-1,$I119&gt;=AA$4),"■",""))</f>
        <v/>
      </c>
    </row>
    <row r="120" hidden="1" ht="22" customHeight="1">
      <c r="A120" s="79" t="n"/>
      <c r="B120" s="80" t="n"/>
      <c r="C120" s="79" t="n"/>
      <c r="D120" s="78" t="n"/>
      <c r="E120" s="81" t="n"/>
      <c r="F120" s="80" t="n"/>
      <c r="G120" s="59">
        <f>IF(OR($B120="",$D120=""),"",MAX(1,ROUNDUP($D120/IF(OR($B$2="",$B$2&lt;=0),1,$B$2),0)))</f>
        <v/>
      </c>
      <c r="H120" s="19">
        <f>IF(OR($G120="",'集計を見る'!$B$10=""),"",IF($B$3="はい",'集計を見る'!$B$10+SUM($G$5:$G120)-$G120,IF(SUM($G$5:$G120)-$G120=0,'集計を見る'!$B$10,WORKDAY('集計を見る'!$B$10,SUM($G$5:$G120)-$G120))))</f>
        <v/>
      </c>
      <c r="I120" s="19">
        <f>IF(OR($G120="",'集計を見る'!$B$10=""),"",IF($B$3="はい",'集計を見る'!$B$10+SUM($G$5:$G120)-1,IF(SUM($G$5:$G120)-1=0,'集計を見る'!$B$10,WORKDAY('集計を見る'!$B$10,SUM($G$5:$G120)-1))))</f>
        <v/>
      </c>
      <c r="J120" s="59">
        <f>IF($I120="","",$I120-TODAY())</f>
        <v/>
      </c>
      <c r="K120" s="60">
        <f>IF($D120="","",ROUND($D120*(100-IF($E120="",0,$E120))/100,1))</f>
        <v/>
      </c>
      <c r="L120" s="61">
        <f>IF(OR($H120="",$I120=""),"",IF(TODAY()&gt;=$I120,100,IF(TODAY()&lt;$H120,0,ROUND((TODAY()-$H120+1)/($I120-$H120+1)*100,0))))</f>
        <v/>
      </c>
      <c r="M120" s="62">
        <f>IF(OR($L120="",$E120=""),"",$E120-$L120)</f>
        <v/>
      </c>
      <c r="N120" s="23">
        <f>IF($B120="","",IF($D120="","入力が足りません",IF($E120&gt;=100,"完了",IF($I120="","日程が出ません",IF($I120&lt;TODAY(),"遅れています",IF($H120&gt;TODAY(),"これから","いま進める"))))))</f>
        <v/>
      </c>
      <c r="O120" s="23">
        <f>IF($I120="","",TEXT($I120,"yyyy/mm"))</f>
        <v/>
      </c>
      <c r="P120" s="24">
        <f>IF(OR($H120="",$I120="",P$4=""),"",IF(AND($H120&lt;=P$4+'集計を見る'!$B$31-1,$I120&gt;=P$4),"■",""))</f>
        <v/>
      </c>
      <c r="Q120" s="24">
        <f>IF(OR($H120="",$I120="",Q$4=""),"",IF(AND($H120&lt;=Q$4+'集計を見る'!$B$31-1,$I120&gt;=Q$4),"■",""))</f>
        <v/>
      </c>
      <c r="R120" s="24">
        <f>IF(OR($H120="",$I120="",R$4=""),"",IF(AND($H120&lt;=R$4+'集計を見る'!$B$31-1,$I120&gt;=R$4),"■",""))</f>
        <v/>
      </c>
      <c r="S120" s="24">
        <f>IF(OR($H120="",$I120="",S$4=""),"",IF(AND($H120&lt;=S$4+'集計を見る'!$B$31-1,$I120&gt;=S$4),"■",""))</f>
        <v/>
      </c>
      <c r="T120" s="24">
        <f>IF(OR($H120="",$I120="",T$4=""),"",IF(AND($H120&lt;=T$4+'集計を見る'!$B$31-1,$I120&gt;=T$4),"■",""))</f>
        <v/>
      </c>
      <c r="U120" s="24">
        <f>IF(OR($H120="",$I120="",U$4=""),"",IF(AND($H120&lt;=U$4+'集計を見る'!$B$31-1,$I120&gt;=U$4),"■",""))</f>
        <v/>
      </c>
      <c r="V120" s="24">
        <f>IF(OR($H120="",$I120="",V$4=""),"",IF(AND($H120&lt;=V$4+'集計を見る'!$B$31-1,$I120&gt;=V$4),"■",""))</f>
        <v/>
      </c>
      <c r="W120" s="24">
        <f>IF(OR($H120="",$I120="",W$4=""),"",IF(AND($H120&lt;=W$4+'集計を見る'!$B$31-1,$I120&gt;=W$4),"■",""))</f>
        <v/>
      </c>
      <c r="X120" s="24">
        <f>IF(OR($H120="",$I120="",X$4=""),"",IF(AND($H120&lt;=X$4+'集計を見る'!$B$31-1,$I120&gt;=X$4),"■",""))</f>
        <v/>
      </c>
      <c r="Y120" s="24">
        <f>IF(OR($H120="",$I120="",Y$4=""),"",IF(AND($H120&lt;=Y$4+'集計を見る'!$B$31-1,$I120&gt;=Y$4),"■",""))</f>
        <v/>
      </c>
      <c r="Z120" s="24">
        <f>IF(OR($H120="",$I120="",Z$4=""),"",IF(AND($H120&lt;=Z$4+'集計を見る'!$B$31-1,$I120&gt;=Z$4),"■",""))</f>
        <v/>
      </c>
      <c r="AA120" s="24">
        <f>IF(OR($H120="",$I120="",AA$4=""),"",IF(AND($H120&lt;=AA$4+'集計を見る'!$B$31-1,$I120&gt;=AA$4),"■",""))</f>
        <v/>
      </c>
    </row>
    <row r="121" hidden="1" ht="22" customHeight="1">
      <c r="A121" s="79" t="n"/>
      <c r="B121" s="80" t="n"/>
      <c r="C121" s="79" t="n"/>
      <c r="D121" s="78" t="n"/>
      <c r="E121" s="81" t="n"/>
      <c r="F121" s="80" t="n"/>
      <c r="G121" s="55">
        <f>IF(OR($B121="",$D121=""),"",MAX(1,ROUNDUP($D121/IF(OR($B$2="",$B$2&lt;=0),1,$B$2),0)))</f>
        <v/>
      </c>
      <c r="H121" s="12">
        <f>IF(OR($G121="",'集計を見る'!$B$10=""),"",IF($B$3="はい",'集計を見る'!$B$10+SUM($G$5:$G121)-$G121,IF(SUM($G$5:$G121)-$G121=0,'集計を見る'!$B$10,WORKDAY('集計を見る'!$B$10,SUM($G$5:$G121)-$G121))))</f>
        <v/>
      </c>
      <c r="I121" s="12">
        <f>IF(OR($G121="",'集計を見る'!$B$10=""),"",IF($B$3="はい",'集計を見る'!$B$10+SUM($G$5:$G121)-1,IF(SUM($G$5:$G121)-1=0,'集計を見る'!$B$10,WORKDAY('集計を見る'!$B$10,SUM($G$5:$G121)-1))))</f>
        <v/>
      </c>
      <c r="J121" s="55">
        <f>IF($I121="","",$I121-TODAY())</f>
        <v/>
      </c>
      <c r="K121" s="56">
        <f>IF($D121="","",ROUND($D121*(100-IF($E121="",0,$E121))/100,1))</f>
        <v/>
      </c>
      <c r="L121" s="57">
        <f>IF(OR($H121="",$I121=""),"",IF(TODAY()&gt;=$I121,100,IF(TODAY()&lt;$H121,0,ROUND((TODAY()-$H121+1)/($I121-$H121+1)*100,0))))</f>
        <v/>
      </c>
      <c r="M121" s="58">
        <f>IF(OR($L121="",$E121=""),"",$E121-$L121)</f>
        <v/>
      </c>
      <c r="N121" s="16">
        <f>IF($B121="","",IF($D121="","入力が足りません",IF($E121&gt;=100,"完了",IF($I121="","日程が出ません",IF($I121&lt;TODAY(),"遅れています",IF($H121&gt;TODAY(),"これから","いま進める"))))))</f>
        <v/>
      </c>
      <c r="O121" s="16">
        <f>IF($I121="","",TEXT($I121,"yyyy/mm"))</f>
        <v/>
      </c>
      <c r="P121" s="17">
        <f>IF(OR($H121="",$I121="",P$4=""),"",IF(AND($H121&lt;=P$4+'集計を見る'!$B$31-1,$I121&gt;=P$4),"■",""))</f>
        <v/>
      </c>
      <c r="Q121" s="17">
        <f>IF(OR($H121="",$I121="",Q$4=""),"",IF(AND($H121&lt;=Q$4+'集計を見る'!$B$31-1,$I121&gt;=Q$4),"■",""))</f>
        <v/>
      </c>
      <c r="R121" s="17">
        <f>IF(OR($H121="",$I121="",R$4=""),"",IF(AND($H121&lt;=R$4+'集計を見る'!$B$31-1,$I121&gt;=R$4),"■",""))</f>
        <v/>
      </c>
      <c r="S121" s="17">
        <f>IF(OR($H121="",$I121="",S$4=""),"",IF(AND($H121&lt;=S$4+'集計を見る'!$B$31-1,$I121&gt;=S$4),"■",""))</f>
        <v/>
      </c>
      <c r="T121" s="17">
        <f>IF(OR($H121="",$I121="",T$4=""),"",IF(AND($H121&lt;=T$4+'集計を見る'!$B$31-1,$I121&gt;=T$4),"■",""))</f>
        <v/>
      </c>
      <c r="U121" s="17">
        <f>IF(OR($H121="",$I121="",U$4=""),"",IF(AND($H121&lt;=U$4+'集計を見る'!$B$31-1,$I121&gt;=U$4),"■",""))</f>
        <v/>
      </c>
      <c r="V121" s="17">
        <f>IF(OR($H121="",$I121="",V$4=""),"",IF(AND($H121&lt;=V$4+'集計を見る'!$B$31-1,$I121&gt;=V$4),"■",""))</f>
        <v/>
      </c>
      <c r="W121" s="17">
        <f>IF(OR($H121="",$I121="",W$4=""),"",IF(AND($H121&lt;=W$4+'集計を見る'!$B$31-1,$I121&gt;=W$4),"■",""))</f>
        <v/>
      </c>
      <c r="X121" s="17">
        <f>IF(OR($H121="",$I121="",X$4=""),"",IF(AND($H121&lt;=X$4+'集計を見る'!$B$31-1,$I121&gt;=X$4),"■",""))</f>
        <v/>
      </c>
      <c r="Y121" s="17">
        <f>IF(OR($H121="",$I121="",Y$4=""),"",IF(AND($H121&lt;=Y$4+'集計を見る'!$B$31-1,$I121&gt;=Y$4),"■",""))</f>
        <v/>
      </c>
      <c r="Z121" s="17">
        <f>IF(OR($H121="",$I121="",Z$4=""),"",IF(AND($H121&lt;=Z$4+'集計を見る'!$B$31-1,$I121&gt;=Z$4),"■",""))</f>
        <v/>
      </c>
      <c r="AA121" s="17">
        <f>IF(OR($H121="",$I121="",AA$4=""),"",IF(AND($H121&lt;=AA$4+'集計を見る'!$B$31-1,$I121&gt;=AA$4),"■",""))</f>
        <v/>
      </c>
    </row>
    <row r="122" hidden="1" ht="22" customHeight="1">
      <c r="A122" s="79" t="n"/>
      <c r="B122" s="80" t="n"/>
      <c r="C122" s="79" t="n"/>
      <c r="D122" s="78" t="n"/>
      <c r="E122" s="81" t="n"/>
      <c r="F122" s="80" t="n"/>
      <c r="G122" s="59">
        <f>IF(OR($B122="",$D122=""),"",MAX(1,ROUNDUP($D122/IF(OR($B$2="",$B$2&lt;=0),1,$B$2),0)))</f>
        <v/>
      </c>
      <c r="H122" s="19">
        <f>IF(OR($G122="",'集計を見る'!$B$10=""),"",IF($B$3="はい",'集計を見る'!$B$10+SUM($G$5:$G122)-$G122,IF(SUM($G$5:$G122)-$G122=0,'集計を見る'!$B$10,WORKDAY('集計を見る'!$B$10,SUM($G$5:$G122)-$G122))))</f>
        <v/>
      </c>
      <c r="I122" s="19">
        <f>IF(OR($G122="",'集計を見る'!$B$10=""),"",IF($B$3="はい",'集計を見る'!$B$10+SUM($G$5:$G122)-1,IF(SUM($G$5:$G122)-1=0,'集計を見る'!$B$10,WORKDAY('集計を見る'!$B$10,SUM($G$5:$G122)-1))))</f>
        <v/>
      </c>
      <c r="J122" s="59">
        <f>IF($I122="","",$I122-TODAY())</f>
        <v/>
      </c>
      <c r="K122" s="60">
        <f>IF($D122="","",ROUND($D122*(100-IF($E122="",0,$E122))/100,1))</f>
        <v/>
      </c>
      <c r="L122" s="61">
        <f>IF(OR($H122="",$I122=""),"",IF(TODAY()&gt;=$I122,100,IF(TODAY()&lt;$H122,0,ROUND((TODAY()-$H122+1)/($I122-$H122+1)*100,0))))</f>
        <v/>
      </c>
      <c r="M122" s="62">
        <f>IF(OR($L122="",$E122=""),"",$E122-$L122)</f>
        <v/>
      </c>
      <c r="N122" s="23">
        <f>IF($B122="","",IF($D122="","入力が足りません",IF($E122&gt;=100,"完了",IF($I122="","日程が出ません",IF($I122&lt;TODAY(),"遅れています",IF($H122&gt;TODAY(),"これから","いま進める"))))))</f>
        <v/>
      </c>
      <c r="O122" s="23">
        <f>IF($I122="","",TEXT($I122,"yyyy/mm"))</f>
        <v/>
      </c>
      <c r="P122" s="24">
        <f>IF(OR($H122="",$I122="",P$4=""),"",IF(AND($H122&lt;=P$4+'集計を見る'!$B$31-1,$I122&gt;=P$4),"■",""))</f>
        <v/>
      </c>
      <c r="Q122" s="24">
        <f>IF(OR($H122="",$I122="",Q$4=""),"",IF(AND($H122&lt;=Q$4+'集計を見る'!$B$31-1,$I122&gt;=Q$4),"■",""))</f>
        <v/>
      </c>
      <c r="R122" s="24">
        <f>IF(OR($H122="",$I122="",R$4=""),"",IF(AND($H122&lt;=R$4+'集計を見る'!$B$31-1,$I122&gt;=R$4),"■",""))</f>
        <v/>
      </c>
      <c r="S122" s="24">
        <f>IF(OR($H122="",$I122="",S$4=""),"",IF(AND($H122&lt;=S$4+'集計を見る'!$B$31-1,$I122&gt;=S$4),"■",""))</f>
        <v/>
      </c>
      <c r="T122" s="24">
        <f>IF(OR($H122="",$I122="",T$4=""),"",IF(AND($H122&lt;=T$4+'集計を見る'!$B$31-1,$I122&gt;=T$4),"■",""))</f>
        <v/>
      </c>
      <c r="U122" s="24">
        <f>IF(OR($H122="",$I122="",U$4=""),"",IF(AND($H122&lt;=U$4+'集計を見る'!$B$31-1,$I122&gt;=U$4),"■",""))</f>
        <v/>
      </c>
      <c r="V122" s="24">
        <f>IF(OR($H122="",$I122="",V$4=""),"",IF(AND($H122&lt;=V$4+'集計を見る'!$B$31-1,$I122&gt;=V$4),"■",""))</f>
        <v/>
      </c>
      <c r="W122" s="24">
        <f>IF(OR($H122="",$I122="",W$4=""),"",IF(AND($H122&lt;=W$4+'集計を見る'!$B$31-1,$I122&gt;=W$4),"■",""))</f>
        <v/>
      </c>
      <c r="X122" s="24">
        <f>IF(OR($H122="",$I122="",X$4=""),"",IF(AND($H122&lt;=X$4+'集計を見る'!$B$31-1,$I122&gt;=X$4),"■",""))</f>
        <v/>
      </c>
      <c r="Y122" s="24">
        <f>IF(OR($H122="",$I122="",Y$4=""),"",IF(AND($H122&lt;=Y$4+'集計を見る'!$B$31-1,$I122&gt;=Y$4),"■",""))</f>
        <v/>
      </c>
      <c r="Z122" s="24">
        <f>IF(OR($H122="",$I122="",Z$4=""),"",IF(AND($H122&lt;=Z$4+'集計を見る'!$B$31-1,$I122&gt;=Z$4),"■",""))</f>
        <v/>
      </c>
      <c r="AA122" s="24">
        <f>IF(OR($H122="",$I122="",AA$4=""),"",IF(AND($H122&lt;=AA$4+'集計を見る'!$B$31-1,$I122&gt;=AA$4),"■",""))</f>
        <v/>
      </c>
    </row>
    <row r="123" hidden="1" ht="22" customHeight="1">
      <c r="A123" s="79" t="n"/>
      <c r="B123" s="80" t="n"/>
      <c r="C123" s="79" t="n"/>
      <c r="D123" s="78" t="n"/>
      <c r="E123" s="81" t="n"/>
      <c r="F123" s="80" t="n"/>
      <c r="G123" s="55">
        <f>IF(OR($B123="",$D123=""),"",MAX(1,ROUNDUP($D123/IF(OR($B$2="",$B$2&lt;=0),1,$B$2),0)))</f>
        <v/>
      </c>
      <c r="H123" s="12">
        <f>IF(OR($G123="",'集計を見る'!$B$10=""),"",IF($B$3="はい",'集計を見る'!$B$10+SUM($G$5:$G123)-$G123,IF(SUM($G$5:$G123)-$G123=0,'集計を見る'!$B$10,WORKDAY('集計を見る'!$B$10,SUM($G$5:$G123)-$G123))))</f>
        <v/>
      </c>
      <c r="I123" s="12">
        <f>IF(OR($G123="",'集計を見る'!$B$10=""),"",IF($B$3="はい",'集計を見る'!$B$10+SUM($G$5:$G123)-1,IF(SUM($G$5:$G123)-1=0,'集計を見る'!$B$10,WORKDAY('集計を見る'!$B$10,SUM($G$5:$G123)-1))))</f>
        <v/>
      </c>
      <c r="J123" s="55">
        <f>IF($I123="","",$I123-TODAY())</f>
        <v/>
      </c>
      <c r="K123" s="56">
        <f>IF($D123="","",ROUND($D123*(100-IF($E123="",0,$E123))/100,1))</f>
        <v/>
      </c>
      <c r="L123" s="57">
        <f>IF(OR($H123="",$I123=""),"",IF(TODAY()&gt;=$I123,100,IF(TODAY()&lt;$H123,0,ROUND((TODAY()-$H123+1)/($I123-$H123+1)*100,0))))</f>
        <v/>
      </c>
      <c r="M123" s="58">
        <f>IF(OR($L123="",$E123=""),"",$E123-$L123)</f>
        <v/>
      </c>
      <c r="N123" s="16">
        <f>IF($B123="","",IF($D123="","入力が足りません",IF($E123&gt;=100,"完了",IF($I123="","日程が出ません",IF($I123&lt;TODAY(),"遅れています",IF($H123&gt;TODAY(),"これから","いま進める"))))))</f>
        <v/>
      </c>
      <c r="O123" s="16">
        <f>IF($I123="","",TEXT($I123,"yyyy/mm"))</f>
        <v/>
      </c>
      <c r="P123" s="17">
        <f>IF(OR($H123="",$I123="",P$4=""),"",IF(AND($H123&lt;=P$4+'集計を見る'!$B$31-1,$I123&gt;=P$4),"■",""))</f>
        <v/>
      </c>
      <c r="Q123" s="17">
        <f>IF(OR($H123="",$I123="",Q$4=""),"",IF(AND($H123&lt;=Q$4+'集計を見る'!$B$31-1,$I123&gt;=Q$4),"■",""))</f>
        <v/>
      </c>
      <c r="R123" s="17">
        <f>IF(OR($H123="",$I123="",R$4=""),"",IF(AND($H123&lt;=R$4+'集計を見る'!$B$31-1,$I123&gt;=R$4),"■",""))</f>
        <v/>
      </c>
      <c r="S123" s="17">
        <f>IF(OR($H123="",$I123="",S$4=""),"",IF(AND($H123&lt;=S$4+'集計を見る'!$B$31-1,$I123&gt;=S$4),"■",""))</f>
        <v/>
      </c>
      <c r="T123" s="17">
        <f>IF(OR($H123="",$I123="",T$4=""),"",IF(AND($H123&lt;=T$4+'集計を見る'!$B$31-1,$I123&gt;=T$4),"■",""))</f>
        <v/>
      </c>
      <c r="U123" s="17">
        <f>IF(OR($H123="",$I123="",U$4=""),"",IF(AND($H123&lt;=U$4+'集計を見る'!$B$31-1,$I123&gt;=U$4),"■",""))</f>
        <v/>
      </c>
      <c r="V123" s="17">
        <f>IF(OR($H123="",$I123="",V$4=""),"",IF(AND($H123&lt;=V$4+'集計を見る'!$B$31-1,$I123&gt;=V$4),"■",""))</f>
        <v/>
      </c>
      <c r="W123" s="17">
        <f>IF(OR($H123="",$I123="",W$4=""),"",IF(AND($H123&lt;=W$4+'集計を見る'!$B$31-1,$I123&gt;=W$4),"■",""))</f>
        <v/>
      </c>
      <c r="X123" s="17">
        <f>IF(OR($H123="",$I123="",X$4=""),"",IF(AND($H123&lt;=X$4+'集計を見る'!$B$31-1,$I123&gt;=X$4),"■",""))</f>
        <v/>
      </c>
      <c r="Y123" s="17">
        <f>IF(OR($H123="",$I123="",Y$4=""),"",IF(AND($H123&lt;=Y$4+'集計を見る'!$B$31-1,$I123&gt;=Y$4),"■",""))</f>
        <v/>
      </c>
      <c r="Z123" s="17">
        <f>IF(OR($H123="",$I123="",Z$4=""),"",IF(AND($H123&lt;=Z$4+'集計を見る'!$B$31-1,$I123&gt;=Z$4),"■",""))</f>
        <v/>
      </c>
      <c r="AA123" s="17">
        <f>IF(OR($H123="",$I123="",AA$4=""),"",IF(AND($H123&lt;=AA$4+'集計を見る'!$B$31-1,$I123&gt;=AA$4),"■",""))</f>
        <v/>
      </c>
    </row>
    <row r="124" hidden="1" ht="22" customHeight="1">
      <c r="A124" s="79" t="n"/>
      <c r="B124" s="80" t="n"/>
      <c r="C124" s="79" t="n"/>
      <c r="D124" s="78" t="n"/>
      <c r="E124" s="81" t="n"/>
      <c r="F124" s="80" t="n"/>
      <c r="G124" s="59">
        <f>IF(OR($B124="",$D124=""),"",MAX(1,ROUNDUP($D124/IF(OR($B$2="",$B$2&lt;=0),1,$B$2),0)))</f>
        <v/>
      </c>
      <c r="H124" s="19">
        <f>IF(OR($G124="",'集計を見る'!$B$10=""),"",IF($B$3="はい",'集計を見る'!$B$10+SUM($G$5:$G124)-$G124,IF(SUM($G$5:$G124)-$G124=0,'集計を見る'!$B$10,WORKDAY('集計を見る'!$B$10,SUM($G$5:$G124)-$G124))))</f>
        <v/>
      </c>
      <c r="I124" s="19">
        <f>IF(OR($G124="",'集計を見る'!$B$10=""),"",IF($B$3="はい",'集計を見る'!$B$10+SUM($G$5:$G124)-1,IF(SUM($G$5:$G124)-1=0,'集計を見る'!$B$10,WORKDAY('集計を見る'!$B$10,SUM($G$5:$G124)-1))))</f>
        <v/>
      </c>
      <c r="J124" s="59">
        <f>IF($I124="","",$I124-TODAY())</f>
        <v/>
      </c>
      <c r="K124" s="60">
        <f>IF($D124="","",ROUND($D124*(100-IF($E124="",0,$E124))/100,1))</f>
        <v/>
      </c>
      <c r="L124" s="61">
        <f>IF(OR($H124="",$I124=""),"",IF(TODAY()&gt;=$I124,100,IF(TODAY()&lt;$H124,0,ROUND((TODAY()-$H124+1)/($I124-$H124+1)*100,0))))</f>
        <v/>
      </c>
      <c r="M124" s="62">
        <f>IF(OR($L124="",$E124=""),"",$E124-$L124)</f>
        <v/>
      </c>
      <c r="N124" s="23">
        <f>IF($B124="","",IF($D124="","入力が足りません",IF($E124&gt;=100,"完了",IF($I124="","日程が出ません",IF($I124&lt;TODAY(),"遅れています",IF($H124&gt;TODAY(),"これから","いま進める"))))))</f>
        <v/>
      </c>
      <c r="O124" s="23">
        <f>IF($I124="","",TEXT($I124,"yyyy/mm"))</f>
        <v/>
      </c>
      <c r="P124" s="24">
        <f>IF(OR($H124="",$I124="",P$4=""),"",IF(AND($H124&lt;=P$4+'集計を見る'!$B$31-1,$I124&gt;=P$4),"■",""))</f>
        <v/>
      </c>
      <c r="Q124" s="24">
        <f>IF(OR($H124="",$I124="",Q$4=""),"",IF(AND($H124&lt;=Q$4+'集計を見る'!$B$31-1,$I124&gt;=Q$4),"■",""))</f>
        <v/>
      </c>
      <c r="R124" s="24">
        <f>IF(OR($H124="",$I124="",R$4=""),"",IF(AND($H124&lt;=R$4+'集計を見る'!$B$31-1,$I124&gt;=R$4),"■",""))</f>
        <v/>
      </c>
      <c r="S124" s="24">
        <f>IF(OR($H124="",$I124="",S$4=""),"",IF(AND($H124&lt;=S$4+'集計を見る'!$B$31-1,$I124&gt;=S$4),"■",""))</f>
        <v/>
      </c>
      <c r="T124" s="24">
        <f>IF(OR($H124="",$I124="",T$4=""),"",IF(AND($H124&lt;=T$4+'集計を見る'!$B$31-1,$I124&gt;=T$4),"■",""))</f>
        <v/>
      </c>
      <c r="U124" s="24">
        <f>IF(OR($H124="",$I124="",U$4=""),"",IF(AND($H124&lt;=U$4+'集計を見る'!$B$31-1,$I124&gt;=U$4),"■",""))</f>
        <v/>
      </c>
      <c r="V124" s="24">
        <f>IF(OR($H124="",$I124="",V$4=""),"",IF(AND($H124&lt;=V$4+'集計を見る'!$B$31-1,$I124&gt;=V$4),"■",""))</f>
        <v/>
      </c>
      <c r="W124" s="24">
        <f>IF(OR($H124="",$I124="",W$4=""),"",IF(AND($H124&lt;=W$4+'集計を見る'!$B$31-1,$I124&gt;=W$4),"■",""))</f>
        <v/>
      </c>
      <c r="X124" s="24">
        <f>IF(OR($H124="",$I124="",X$4=""),"",IF(AND($H124&lt;=X$4+'集計を見る'!$B$31-1,$I124&gt;=X$4),"■",""))</f>
        <v/>
      </c>
      <c r="Y124" s="24">
        <f>IF(OR($H124="",$I124="",Y$4=""),"",IF(AND($H124&lt;=Y$4+'集計を見る'!$B$31-1,$I124&gt;=Y$4),"■",""))</f>
        <v/>
      </c>
      <c r="Z124" s="24">
        <f>IF(OR($H124="",$I124="",Z$4=""),"",IF(AND($H124&lt;=Z$4+'集計を見る'!$B$31-1,$I124&gt;=Z$4),"■",""))</f>
        <v/>
      </c>
      <c r="AA124" s="24">
        <f>IF(OR($H124="",$I124="",AA$4=""),"",IF(AND($H124&lt;=AA$4+'集計を見る'!$B$31-1,$I124&gt;=AA$4),"■",""))</f>
        <v/>
      </c>
    </row>
    <row r="125" hidden="1" ht="22" customHeight="1">
      <c r="A125" s="79" t="n"/>
      <c r="B125" s="80" t="n"/>
      <c r="C125" s="79" t="n"/>
      <c r="D125" s="78" t="n"/>
      <c r="E125" s="81" t="n"/>
      <c r="F125" s="80" t="n"/>
      <c r="G125" s="55">
        <f>IF(OR($B125="",$D125=""),"",MAX(1,ROUNDUP($D125/IF(OR($B$2="",$B$2&lt;=0),1,$B$2),0)))</f>
        <v/>
      </c>
      <c r="H125" s="12">
        <f>IF(OR($G125="",'集計を見る'!$B$10=""),"",IF($B$3="はい",'集計を見る'!$B$10+SUM($G$5:$G125)-$G125,IF(SUM($G$5:$G125)-$G125=0,'集計を見る'!$B$10,WORKDAY('集計を見る'!$B$10,SUM($G$5:$G125)-$G125))))</f>
        <v/>
      </c>
      <c r="I125" s="12">
        <f>IF(OR($G125="",'集計を見る'!$B$10=""),"",IF($B$3="はい",'集計を見る'!$B$10+SUM($G$5:$G125)-1,IF(SUM($G$5:$G125)-1=0,'集計を見る'!$B$10,WORKDAY('集計を見る'!$B$10,SUM($G$5:$G125)-1))))</f>
        <v/>
      </c>
      <c r="J125" s="55">
        <f>IF($I125="","",$I125-TODAY())</f>
        <v/>
      </c>
      <c r="K125" s="56">
        <f>IF($D125="","",ROUND($D125*(100-IF($E125="",0,$E125))/100,1))</f>
        <v/>
      </c>
      <c r="L125" s="57">
        <f>IF(OR($H125="",$I125=""),"",IF(TODAY()&gt;=$I125,100,IF(TODAY()&lt;$H125,0,ROUND((TODAY()-$H125+1)/($I125-$H125+1)*100,0))))</f>
        <v/>
      </c>
      <c r="M125" s="58">
        <f>IF(OR($L125="",$E125=""),"",$E125-$L125)</f>
        <v/>
      </c>
      <c r="N125" s="16">
        <f>IF($B125="","",IF($D125="","入力が足りません",IF($E125&gt;=100,"完了",IF($I125="","日程が出ません",IF($I125&lt;TODAY(),"遅れています",IF($H125&gt;TODAY(),"これから","いま進める"))))))</f>
        <v/>
      </c>
      <c r="O125" s="16">
        <f>IF($I125="","",TEXT($I125,"yyyy/mm"))</f>
        <v/>
      </c>
      <c r="P125" s="17">
        <f>IF(OR($H125="",$I125="",P$4=""),"",IF(AND($H125&lt;=P$4+'集計を見る'!$B$31-1,$I125&gt;=P$4),"■",""))</f>
        <v/>
      </c>
      <c r="Q125" s="17">
        <f>IF(OR($H125="",$I125="",Q$4=""),"",IF(AND($H125&lt;=Q$4+'集計を見る'!$B$31-1,$I125&gt;=Q$4),"■",""))</f>
        <v/>
      </c>
      <c r="R125" s="17">
        <f>IF(OR($H125="",$I125="",R$4=""),"",IF(AND($H125&lt;=R$4+'集計を見る'!$B$31-1,$I125&gt;=R$4),"■",""))</f>
        <v/>
      </c>
      <c r="S125" s="17">
        <f>IF(OR($H125="",$I125="",S$4=""),"",IF(AND($H125&lt;=S$4+'集計を見る'!$B$31-1,$I125&gt;=S$4),"■",""))</f>
        <v/>
      </c>
      <c r="T125" s="17">
        <f>IF(OR($H125="",$I125="",T$4=""),"",IF(AND($H125&lt;=T$4+'集計を見る'!$B$31-1,$I125&gt;=T$4),"■",""))</f>
        <v/>
      </c>
      <c r="U125" s="17">
        <f>IF(OR($H125="",$I125="",U$4=""),"",IF(AND($H125&lt;=U$4+'集計を見る'!$B$31-1,$I125&gt;=U$4),"■",""))</f>
        <v/>
      </c>
      <c r="V125" s="17">
        <f>IF(OR($H125="",$I125="",V$4=""),"",IF(AND($H125&lt;=V$4+'集計を見る'!$B$31-1,$I125&gt;=V$4),"■",""))</f>
        <v/>
      </c>
      <c r="W125" s="17">
        <f>IF(OR($H125="",$I125="",W$4=""),"",IF(AND($H125&lt;=W$4+'集計を見る'!$B$31-1,$I125&gt;=W$4),"■",""))</f>
        <v/>
      </c>
      <c r="X125" s="17">
        <f>IF(OR($H125="",$I125="",X$4=""),"",IF(AND($H125&lt;=X$4+'集計を見る'!$B$31-1,$I125&gt;=X$4),"■",""))</f>
        <v/>
      </c>
      <c r="Y125" s="17">
        <f>IF(OR($H125="",$I125="",Y$4=""),"",IF(AND($H125&lt;=Y$4+'集計を見る'!$B$31-1,$I125&gt;=Y$4),"■",""))</f>
        <v/>
      </c>
      <c r="Z125" s="17">
        <f>IF(OR($H125="",$I125="",Z$4=""),"",IF(AND($H125&lt;=Z$4+'集計を見る'!$B$31-1,$I125&gt;=Z$4),"■",""))</f>
        <v/>
      </c>
      <c r="AA125" s="17">
        <f>IF(OR($H125="",$I125="",AA$4=""),"",IF(AND($H125&lt;=AA$4+'集計を見る'!$B$31-1,$I125&gt;=AA$4),"■",""))</f>
        <v/>
      </c>
    </row>
    <row r="126" hidden="1" ht="22" customHeight="1">
      <c r="A126" s="79" t="n"/>
      <c r="B126" s="80" t="n"/>
      <c r="C126" s="79" t="n"/>
      <c r="D126" s="78" t="n"/>
      <c r="E126" s="81" t="n"/>
      <c r="F126" s="80" t="n"/>
      <c r="G126" s="59">
        <f>IF(OR($B126="",$D126=""),"",MAX(1,ROUNDUP($D126/IF(OR($B$2="",$B$2&lt;=0),1,$B$2),0)))</f>
        <v/>
      </c>
      <c r="H126" s="19">
        <f>IF(OR($G126="",'集計を見る'!$B$10=""),"",IF($B$3="はい",'集計を見る'!$B$10+SUM($G$5:$G126)-$G126,IF(SUM($G$5:$G126)-$G126=0,'集計を見る'!$B$10,WORKDAY('集計を見る'!$B$10,SUM($G$5:$G126)-$G126))))</f>
        <v/>
      </c>
      <c r="I126" s="19">
        <f>IF(OR($G126="",'集計を見る'!$B$10=""),"",IF($B$3="はい",'集計を見る'!$B$10+SUM($G$5:$G126)-1,IF(SUM($G$5:$G126)-1=0,'集計を見る'!$B$10,WORKDAY('集計を見る'!$B$10,SUM($G$5:$G126)-1))))</f>
        <v/>
      </c>
      <c r="J126" s="59">
        <f>IF($I126="","",$I126-TODAY())</f>
        <v/>
      </c>
      <c r="K126" s="60">
        <f>IF($D126="","",ROUND($D126*(100-IF($E126="",0,$E126))/100,1))</f>
        <v/>
      </c>
      <c r="L126" s="61">
        <f>IF(OR($H126="",$I126=""),"",IF(TODAY()&gt;=$I126,100,IF(TODAY()&lt;$H126,0,ROUND((TODAY()-$H126+1)/($I126-$H126+1)*100,0))))</f>
        <v/>
      </c>
      <c r="M126" s="62">
        <f>IF(OR($L126="",$E126=""),"",$E126-$L126)</f>
        <v/>
      </c>
      <c r="N126" s="23">
        <f>IF($B126="","",IF($D126="","入力が足りません",IF($E126&gt;=100,"完了",IF($I126="","日程が出ません",IF($I126&lt;TODAY(),"遅れています",IF($H126&gt;TODAY(),"これから","いま進める"))))))</f>
        <v/>
      </c>
      <c r="O126" s="23">
        <f>IF($I126="","",TEXT($I126,"yyyy/mm"))</f>
        <v/>
      </c>
      <c r="P126" s="24">
        <f>IF(OR($H126="",$I126="",P$4=""),"",IF(AND($H126&lt;=P$4+'集計を見る'!$B$31-1,$I126&gt;=P$4),"■",""))</f>
        <v/>
      </c>
      <c r="Q126" s="24">
        <f>IF(OR($H126="",$I126="",Q$4=""),"",IF(AND($H126&lt;=Q$4+'集計を見る'!$B$31-1,$I126&gt;=Q$4),"■",""))</f>
        <v/>
      </c>
      <c r="R126" s="24">
        <f>IF(OR($H126="",$I126="",R$4=""),"",IF(AND($H126&lt;=R$4+'集計を見る'!$B$31-1,$I126&gt;=R$4),"■",""))</f>
        <v/>
      </c>
      <c r="S126" s="24">
        <f>IF(OR($H126="",$I126="",S$4=""),"",IF(AND($H126&lt;=S$4+'集計を見る'!$B$31-1,$I126&gt;=S$4),"■",""))</f>
        <v/>
      </c>
      <c r="T126" s="24">
        <f>IF(OR($H126="",$I126="",T$4=""),"",IF(AND($H126&lt;=T$4+'集計を見る'!$B$31-1,$I126&gt;=T$4),"■",""))</f>
        <v/>
      </c>
      <c r="U126" s="24">
        <f>IF(OR($H126="",$I126="",U$4=""),"",IF(AND($H126&lt;=U$4+'集計を見る'!$B$31-1,$I126&gt;=U$4),"■",""))</f>
        <v/>
      </c>
      <c r="V126" s="24">
        <f>IF(OR($H126="",$I126="",V$4=""),"",IF(AND($H126&lt;=V$4+'集計を見る'!$B$31-1,$I126&gt;=V$4),"■",""))</f>
        <v/>
      </c>
      <c r="W126" s="24">
        <f>IF(OR($H126="",$I126="",W$4=""),"",IF(AND($H126&lt;=W$4+'集計を見る'!$B$31-1,$I126&gt;=W$4),"■",""))</f>
        <v/>
      </c>
      <c r="X126" s="24">
        <f>IF(OR($H126="",$I126="",X$4=""),"",IF(AND($H126&lt;=X$4+'集計を見る'!$B$31-1,$I126&gt;=X$4),"■",""))</f>
        <v/>
      </c>
      <c r="Y126" s="24">
        <f>IF(OR($H126="",$I126="",Y$4=""),"",IF(AND($H126&lt;=Y$4+'集計を見る'!$B$31-1,$I126&gt;=Y$4),"■",""))</f>
        <v/>
      </c>
      <c r="Z126" s="24">
        <f>IF(OR($H126="",$I126="",Z$4=""),"",IF(AND($H126&lt;=Z$4+'集計を見る'!$B$31-1,$I126&gt;=Z$4),"■",""))</f>
        <v/>
      </c>
      <c r="AA126" s="24">
        <f>IF(OR($H126="",$I126="",AA$4=""),"",IF(AND($H126&lt;=AA$4+'集計を見る'!$B$31-1,$I126&gt;=AA$4),"■",""))</f>
        <v/>
      </c>
    </row>
    <row r="127" hidden="1" ht="22" customHeight="1">
      <c r="A127" s="79" t="n"/>
      <c r="B127" s="80" t="n"/>
      <c r="C127" s="79" t="n"/>
      <c r="D127" s="78" t="n"/>
      <c r="E127" s="81" t="n"/>
      <c r="F127" s="80" t="n"/>
      <c r="G127" s="55">
        <f>IF(OR($B127="",$D127=""),"",MAX(1,ROUNDUP($D127/IF(OR($B$2="",$B$2&lt;=0),1,$B$2),0)))</f>
        <v/>
      </c>
      <c r="H127" s="12">
        <f>IF(OR($G127="",'集計を見る'!$B$10=""),"",IF($B$3="はい",'集計を見る'!$B$10+SUM($G$5:$G127)-$G127,IF(SUM($G$5:$G127)-$G127=0,'集計を見る'!$B$10,WORKDAY('集計を見る'!$B$10,SUM($G$5:$G127)-$G127))))</f>
        <v/>
      </c>
      <c r="I127" s="12">
        <f>IF(OR($G127="",'集計を見る'!$B$10=""),"",IF($B$3="はい",'集計を見る'!$B$10+SUM($G$5:$G127)-1,IF(SUM($G$5:$G127)-1=0,'集計を見る'!$B$10,WORKDAY('集計を見る'!$B$10,SUM($G$5:$G127)-1))))</f>
        <v/>
      </c>
      <c r="J127" s="55">
        <f>IF($I127="","",$I127-TODAY())</f>
        <v/>
      </c>
      <c r="K127" s="56">
        <f>IF($D127="","",ROUND($D127*(100-IF($E127="",0,$E127))/100,1))</f>
        <v/>
      </c>
      <c r="L127" s="57">
        <f>IF(OR($H127="",$I127=""),"",IF(TODAY()&gt;=$I127,100,IF(TODAY()&lt;$H127,0,ROUND((TODAY()-$H127+1)/($I127-$H127+1)*100,0))))</f>
        <v/>
      </c>
      <c r="M127" s="58">
        <f>IF(OR($L127="",$E127=""),"",$E127-$L127)</f>
        <v/>
      </c>
      <c r="N127" s="16">
        <f>IF($B127="","",IF($D127="","入力が足りません",IF($E127&gt;=100,"完了",IF($I127="","日程が出ません",IF($I127&lt;TODAY(),"遅れています",IF($H127&gt;TODAY(),"これから","いま進める"))))))</f>
        <v/>
      </c>
      <c r="O127" s="16">
        <f>IF($I127="","",TEXT($I127,"yyyy/mm"))</f>
        <v/>
      </c>
      <c r="P127" s="17">
        <f>IF(OR($H127="",$I127="",P$4=""),"",IF(AND($H127&lt;=P$4+'集計を見る'!$B$31-1,$I127&gt;=P$4),"■",""))</f>
        <v/>
      </c>
      <c r="Q127" s="17">
        <f>IF(OR($H127="",$I127="",Q$4=""),"",IF(AND($H127&lt;=Q$4+'集計を見る'!$B$31-1,$I127&gt;=Q$4),"■",""))</f>
        <v/>
      </c>
      <c r="R127" s="17">
        <f>IF(OR($H127="",$I127="",R$4=""),"",IF(AND($H127&lt;=R$4+'集計を見る'!$B$31-1,$I127&gt;=R$4),"■",""))</f>
        <v/>
      </c>
      <c r="S127" s="17">
        <f>IF(OR($H127="",$I127="",S$4=""),"",IF(AND($H127&lt;=S$4+'集計を見る'!$B$31-1,$I127&gt;=S$4),"■",""))</f>
        <v/>
      </c>
      <c r="T127" s="17">
        <f>IF(OR($H127="",$I127="",T$4=""),"",IF(AND($H127&lt;=T$4+'集計を見る'!$B$31-1,$I127&gt;=T$4),"■",""))</f>
        <v/>
      </c>
      <c r="U127" s="17">
        <f>IF(OR($H127="",$I127="",U$4=""),"",IF(AND($H127&lt;=U$4+'集計を見る'!$B$31-1,$I127&gt;=U$4),"■",""))</f>
        <v/>
      </c>
      <c r="V127" s="17">
        <f>IF(OR($H127="",$I127="",V$4=""),"",IF(AND($H127&lt;=V$4+'集計を見る'!$B$31-1,$I127&gt;=V$4),"■",""))</f>
        <v/>
      </c>
      <c r="W127" s="17">
        <f>IF(OR($H127="",$I127="",W$4=""),"",IF(AND($H127&lt;=W$4+'集計を見る'!$B$31-1,$I127&gt;=W$4),"■",""))</f>
        <v/>
      </c>
      <c r="X127" s="17">
        <f>IF(OR($H127="",$I127="",X$4=""),"",IF(AND($H127&lt;=X$4+'集計を見る'!$B$31-1,$I127&gt;=X$4),"■",""))</f>
        <v/>
      </c>
      <c r="Y127" s="17">
        <f>IF(OR($H127="",$I127="",Y$4=""),"",IF(AND($H127&lt;=Y$4+'集計を見る'!$B$31-1,$I127&gt;=Y$4),"■",""))</f>
        <v/>
      </c>
      <c r="Z127" s="17">
        <f>IF(OR($H127="",$I127="",Z$4=""),"",IF(AND($H127&lt;=Z$4+'集計を見る'!$B$31-1,$I127&gt;=Z$4),"■",""))</f>
        <v/>
      </c>
      <c r="AA127" s="17">
        <f>IF(OR($H127="",$I127="",AA$4=""),"",IF(AND($H127&lt;=AA$4+'集計を見る'!$B$31-1,$I127&gt;=AA$4),"■",""))</f>
        <v/>
      </c>
    </row>
    <row r="128" hidden="1" ht="22" customHeight="1">
      <c r="A128" s="79" t="n"/>
      <c r="B128" s="80" t="n"/>
      <c r="C128" s="79" t="n"/>
      <c r="D128" s="78" t="n"/>
      <c r="E128" s="81" t="n"/>
      <c r="F128" s="80" t="n"/>
      <c r="G128" s="59">
        <f>IF(OR($B128="",$D128=""),"",MAX(1,ROUNDUP($D128/IF(OR($B$2="",$B$2&lt;=0),1,$B$2),0)))</f>
        <v/>
      </c>
      <c r="H128" s="19">
        <f>IF(OR($G128="",'集計を見る'!$B$10=""),"",IF($B$3="はい",'集計を見る'!$B$10+SUM($G$5:$G128)-$G128,IF(SUM($G$5:$G128)-$G128=0,'集計を見る'!$B$10,WORKDAY('集計を見る'!$B$10,SUM($G$5:$G128)-$G128))))</f>
        <v/>
      </c>
      <c r="I128" s="19">
        <f>IF(OR($G128="",'集計を見る'!$B$10=""),"",IF($B$3="はい",'集計を見る'!$B$10+SUM($G$5:$G128)-1,IF(SUM($G$5:$G128)-1=0,'集計を見る'!$B$10,WORKDAY('集計を見る'!$B$10,SUM($G$5:$G128)-1))))</f>
        <v/>
      </c>
      <c r="J128" s="59">
        <f>IF($I128="","",$I128-TODAY())</f>
        <v/>
      </c>
      <c r="K128" s="60">
        <f>IF($D128="","",ROUND($D128*(100-IF($E128="",0,$E128))/100,1))</f>
        <v/>
      </c>
      <c r="L128" s="61">
        <f>IF(OR($H128="",$I128=""),"",IF(TODAY()&gt;=$I128,100,IF(TODAY()&lt;$H128,0,ROUND((TODAY()-$H128+1)/($I128-$H128+1)*100,0))))</f>
        <v/>
      </c>
      <c r="M128" s="62">
        <f>IF(OR($L128="",$E128=""),"",$E128-$L128)</f>
        <v/>
      </c>
      <c r="N128" s="23">
        <f>IF($B128="","",IF($D128="","入力が足りません",IF($E128&gt;=100,"完了",IF($I128="","日程が出ません",IF($I128&lt;TODAY(),"遅れています",IF($H128&gt;TODAY(),"これから","いま進める"))))))</f>
        <v/>
      </c>
      <c r="O128" s="23">
        <f>IF($I128="","",TEXT($I128,"yyyy/mm"))</f>
        <v/>
      </c>
      <c r="P128" s="24">
        <f>IF(OR($H128="",$I128="",P$4=""),"",IF(AND($H128&lt;=P$4+'集計を見る'!$B$31-1,$I128&gt;=P$4),"■",""))</f>
        <v/>
      </c>
      <c r="Q128" s="24">
        <f>IF(OR($H128="",$I128="",Q$4=""),"",IF(AND($H128&lt;=Q$4+'集計を見る'!$B$31-1,$I128&gt;=Q$4),"■",""))</f>
        <v/>
      </c>
      <c r="R128" s="24">
        <f>IF(OR($H128="",$I128="",R$4=""),"",IF(AND($H128&lt;=R$4+'集計を見る'!$B$31-1,$I128&gt;=R$4),"■",""))</f>
        <v/>
      </c>
      <c r="S128" s="24">
        <f>IF(OR($H128="",$I128="",S$4=""),"",IF(AND($H128&lt;=S$4+'集計を見る'!$B$31-1,$I128&gt;=S$4),"■",""))</f>
        <v/>
      </c>
      <c r="T128" s="24">
        <f>IF(OR($H128="",$I128="",T$4=""),"",IF(AND($H128&lt;=T$4+'集計を見る'!$B$31-1,$I128&gt;=T$4),"■",""))</f>
        <v/>
      </c>
      <c r="U128" s="24">
        <f>IF(OR($H128="",$I128="",U$4=""),"",IF(AND($H128&lt;=U$4+'集計を見る'!$B$31-1,$I128&gt;=U$4),"■",""))</f>
        <v/>
      </c>
      <c r="V128" s="24">
        <f>IF(OR($H128="",$I128="",V$4=""),"",IF(AND($H128&lt;=V$4+'集計を見る'!$B$31-1,$I128&gt;=V$4),"■",""))</f>
        <v/>
      </c>
      <c r="W128" s="24">
        <f>IF(OR($H128="",$I128="",W$4=""),"",IF(AND($H128&lt;=W$4+'集計を見る'!$B$31-1,$I128&gt;=W$4),"■",""))</f>
        <v/>
      </c>
      <c r="X128" s="24">
        <f>IF(OR($H128="",$I128="",X$4=""),"",IF(AND($H128&lt;=X$4+'集計を見る'!$B$31-1,$I128&gt;=X$4),"■",""))</f>
        <v/>
      </c>
      <c r="Y128" s="24">
        <f>IF(OR($H128="",$I128="",Y$4=""),"",IF(AND($H128&lt;=Y$4+'集計を見る'!$B$31-1,$I128&gt;=Y$4),"■",""))</f>
        <v/>
      </c>
      <c r="Z128" s="24">
        <f>IF(OR($H128="",$I128="",Z$4=""),"",IF(AND($H128&lt;=Z$4+'集計を見る'!$B$31-1,$I128&gt;=Z$4),"■",""))</f>
        <v/>
      </c>
      <c r="AA128" s="24">
        <f>IF(OR($H128="",$I128="",AA$4=""),"",IF(AND($H128&lt;=AA$4+'集計を見る'!$B$31-1,$I128&gt;=AA$4),"■",""))</f>
        <v/>
      </c>
    </row>
    <row r="129" hidden="1" ht="22" customHeight="1">
      <c r="A129" s="79" t="n"/>
      <c r="B129" s="80" t="n"/>
      <c r="C129" s="79" t="n"/>
      <c r="D129" s="78" t="n"/>
      <c r="E129" s="81" t="n"/>
      <c r="F129" s="80" t="n"/>
      <c r="G129" s="55">
        <f>IF(OR($B129="",$D129=""),"",MAX(1,ROUNDUP($D129/IF(OR($B$2="",$B$2&lt;=0),1,$B$2),0)))</f>
        <v/>
      </c>
      <c r="H129" s="12">
        <f>IF(OR($G129="",'集計を見る'!$B$10=""),"",IF($B$3="はい",'集計を見る'!$B$10+SUM($G$5:$G129)-$G129,IF(SUM($G$5:$G129)-$G129=0,'集計を見る'!$B$10,WORKDAY('集計を見る'!$B$10,SUM($G$5:$G129)-$G129))))</f>
        <v/>
      </c>
      <c r="I129" s="12">
        <f>IF(OR($G129="",'集計を見る'!$B$10=""),"",IF($B$3="はい",'集計を見る'!$B$10+SUM($G$5:$G129)-1,IF(SUM($G$5:$G129)-1=0,'集計を見る'!$B$10,WORKDAY('集計を見る'!$B$10,SUM($G$5:$G129)-1))))</f>
        <v/>
      </c>
      <c r="J129" s="55">
        <f>IF($I129="","",$I129-TODAY())</f>
        <v/>
      </c>
      <c r="K129" s="56">
        <f>IF($D129="","",ROUND($D129*(100-IF($E129="",0,$E129))/100,1))</f>
        <v/>
      </c>
      <c r="L129" s="57">
        <f>IF(OR($H129="",$I129=""),"",IF(TODAY()&gt;=$I129,100,IF(TODAY()&lt;$H129,0,ROUND((TODAY()-$H129+1)/($I129-$H129+1)*100,0))))</f>
        <v/>
      </c>
      <c r="M129" s="58">
        <f>IF(OR($L129="",$E129=""),"",$E129-$L129)</f>
        <v/>
      </c>
      <c r="N129" s="16">
        <f>IF($B129="","",IF($D129="","入力が足りません",IF($E129&gt;=100,"完了",IF($I129="","日程が出ません",IF($I129&lt;TODAY(),"遅れています",IF($H129&gt;TODAY(),"これから","いま進める"))))))</f>
        <v/>
      </c>
      <c r="O129" s="16">
        <f>IF($I129="","",TEXT($I129,"yyyy/mm"))</f>
        <v/>
      </c>
      <c r="P129" s="17">
        <f>IF(OR($H129="",$I129="",P$4=""),"",IF(AND($H129&lt;=P$4+'集計を見る'!$B$31-1,$I129&gt;=P$4),"■",""))</f>
        <v/>
      </c>
      <c r="Q129" s="17">
        <f>IF(OR($H129="",$I129="",Q$4=""),"",IF(AND($H129&lt;=Q$4+'集計を見る'!$B$31-1,$I129&gt;=Q$4),"■",""))</f>
        <v/>
      </c>
      <c r="R129" s="17">
        <f>IF(OR($H129="",$I129="",R$4=""),"",IF(AND($H129&lt;=R$4+'集計を見る'!$B$31-1,$I129&gt;=R$4),"■",""))</f>
        <v/>
      </c>
      <c r="S129" s="17">
        <f>IF(OR($H129="",$I129="",S$4=""),"",IF(AND($H129&lt;=S$4+'集計を見る'!$B$31-1,$I129&gt;=S$4),"■",""))</f>
        <v/>
      </c>
      <c r="T129" s="17">
        <f>IF(OR($H129="",$I129="",T$4=""),"",IF(AND($H129&lt;=T$4+'集計を見る'!$B$31-1,$I129&gt;=T$4),"■",""))</f>
        <v/>
      </c>
      <c r="U129" s="17">
        <f>IF(OR($H129="",$I129="",U$4=""),"",IF(AND($H129&lt;=U$4+'集計を見る'!$B$31-1,$I129&gt;=U$4),"■",""))</f>
        <v/>
      </c>
      <c r="V129" s="17">
        <f>IF(OR($H129="",$I129="",V$4=""),"",IF(AND($H129&lt;=V$4+'集計を見る'!$B$31-1,$I129&gt;=V$4),"■",""))</f>
        <v/>
      </c>
      <c r="W129" s="17">
        <f>IF(OR($H129="",$I129="",W$4=""),"",IF(AND($H129&lt;=W$4+'集計を見る'!$B$31-1,$I129&gt;=W$4),"■",""))</f>
        <v/>
      </c>
      <c r="X129" s="17">
        <f>IF(OR($H129="",$I129="",X$4=""),"",IF(AND($H129&lt;=X$4+'集計を見る'!$B$31-1,$I129&gt;=X$4),"■",""))</f>
        <v/>
      </c>
      <c r="Y129" s="17">
        <f>IF(OR($H129="",$I129="",Y$4=""),"",IF(AND($H129&lt;=Y$4+'集計を見る'!$B$31-1,$I129&gt;=Y$4),"■",""))</f>
        <v/>
      </c>
      <c r="Z129" s="17">
        <f>IF(OR($H129="",$I129="",Z$4=""),"",IF(AND($H129&lt;=Z$4+'集計を見る'!$B$31-1,$I129&gt;=Z$4),"■",""))</f>
        <v/>
      </c>
      <c r="AA129" s="17">
        <f>IF(OR($H129="",$I129="",AA$4=""),"",IF(AND($H129&lt;=AA$4+'集計を見る'!$B$31-1,$I129&gt;=AA$4),"■",""))</f>
        <v/>
      </c>
    </row>
    <row r="130" hidden="1" ht="22" customHeight="1">
      <c r="A130" s="79" t="n"/>
      <c r="B130" s="80" t="n"/>
      <c r="C130" s="79" t="n"/>
      <c r="D130" s="78" t="n"/>
      <c r="E130" s="81" t="n"/>
      <c r="F130" s="80" t="n"/>
      <c r="G130" s="59">
        <f>IF(OR($B130="",$D130=""),"",MAX(1,ROUNDUP($D130/IF(OR($B$2="",$B$2&lt;=0),1,$B$2),0)))</f>
        <v/>
      </c>
      <c r="H130" s="19">
        <f>IF(OR($G130="",'集計を見る'!$B$10=""),"",IF($B$3="はい",'集計を見る'!$B$10+SUM($G$5:$G130)-$G130,IF(SUM($G$5:$G130)-$G130=0,'集計を見る'!$B$10,WORKDAY('集計を見る'!$B$10,SUM($G$5:$G130)-$G130))))</f>
        <v/>
      </c>
      <c r="I130" s="19">
        <f>IF(OR($G130="",'集計を見る'!$B$10=""),"",IF($B$3="はい",'集計を見る'!$B$10+SUM($G$5:$G130)-1,IF(SUM($G$5:$G130)-1=0,'集計を見る'!$B$10,WORKDAY('集計を見る'!$B$10,SUM($G$5:$G130)-1))))</f>
        <v/>
      </c>
      <c r="J130" s="59">
        <f>IF($I130="","",$I130-TODAY())</f>
        <v/>
      </c>
      <c r="K130" s="60">
        <f>IF($D130="","",ROUND($D130*(100-IF($E130="",0,$E130))/100,1))</f>
        <v/>
      </c>
      <c r="L130" s="61">
        <f>IF(OR($H130="",$I130=""),"",IF(TODAY()&gt;=$I130,100,IF(TODAY()&lt;$H130,0,ROUND((TODAY()-$H130+1)/($I130-$H130+1)*100,0))))</f>
        <v/>
      </c>
      <c r="M130" s="62">
        <f>IF(OR($L130="",$E130=""),"",$E130-$L130)</f>
        <v/>
      </c>
      <c r="N130" s="23">
        <f>IF($B130="","",IF($D130="","入力が足りません",IF($E130&gt;=100,"完了",IF($I130="","日程が出ません",IF($I130&lt;TODAY(),"遅れています",IF($H130&gt;TODAY(),"これから","いま進める"))))))</f>
        <v/>
      </c>
      <c r="O130" s="23">
        <f>IF($I130="","",TEXT($I130,"yyyy/mm"))</f>
        <v/>
      </c>
      <c r="P130" s="24">
        <f>IF(OR($H130="",$I130="",P$4=""),"",IF(AND($H130&lt;=P$4+'集計を見る'!$B$31-1,$I130&gt;=P$4),"■",""))</f>
        <v/>
      </c>
      <c r="Q130" s="24">
        <f>IF(OR($H130="",$I130="",Q$4=""),"",IF(AND($H130&lt;=Q$4+'集計を見る'!$B$31-1,$I130&gt;=Q$4),"■",""))</f>
        <v/>
      </c>
      <c r="R130" s="24">
        <f>IF(OR($H130="",$I130="",R$4=""),"",IF(AND($H130&lt;=R$4+'集計を見る'!$B$31-1,$I130&gt;=R$4),"■",""))</f>
        <v/>
      </c>
      <c r="S130" s="24">
        <f>IF(OR($H130="",$I130="",S$4=""),"",IF(AND($H130&lt;=S$4+'集計を見る'!$B$31-1,$I130&gt;=S$4),"■",""))</f>
        <v/>
      </c>
      <c r="T130" s="24">
        <f>IF(OR($H130="",$I130="",T$4=""),"",IF(AND($H130&lt;=T$4+'集計を見る'!$B$31-1,$I130&gt;=T$4),"■",""))</f>
        <v/>
      </c>
      <c r="U130" s="24">
        <f>IF(OR($H130="",$I130="",U$4=""),"",IF(AND($H130&lt;=U$4+'集計を見る'!$B$31-1,$I130&gt;=U$4),"■",""))</f>
        <v/>
      </c>
      <c r="V130" s="24">
        <f>IF(OR($H130="",$I130="",V$4=""),"",IF(AND($H130&lt;=V$4+'集計を見る'!$B$31-1,$I130&gt;=V$4),"■",""))</f>
        <v/>
      </c>
      <c r="W130" s="24">
        <f>IF(OR($H130="",$I130="",W$4=""),"",IF(AND($H130&lt;=W$4+'集計を見る'!$B$31-1,$I130&gt;=W$4),"■",""))</f>
        <v/>
      </c>
      <c r="X130" s="24">
        <f>IF(OR($H130="",$I130="",X$4=""),"",IF(AND($H130&lt;=X$4+'集計を見る'!$B$31-1,$I130&gt;=X$4),"■",""))</f>
        <v/>
      </c>
      <c r="Y130" s="24">
        <f>IF(OR($H130="",$I130="",Y$4=""),"",IF(AND($H130&lt;=Y$4+'集計を見る'!$B$31-1,$I130&gt;=Y$4),"■",""))</f>
        <v/>
      </c>
      <c r="Z130" s="24">
        <f>IF(OR($H130="",$I130="",Z$4=""),"",IF(AND($H130&lt;=Z$4+'集計を見る'!$B$31-1,$I130&gt;=Z$4),"■",""))</f>
        <v/>
      </c>
      <c r="AA130" s="24">
        <f>IF(OR($H130="",$I130="",AA$4=""),"",IF(AND($H130&lt;=AA$4+'集計を見る'!$B$31-1,$I130&gt;=AA$4),"■",""))</f>
        <v/>
      </c>
    </row>
    <row r="131" hidden="1" ht="22" customHeight="1">
      <c r="A131" s="79" t="n"/>
      <c r="B131" s="80" t="n"/>
      <c r="C131" s="79" t="n"/>
      <c r="D131" s="78" t="n"/>
      <c r="E131" s="81" t="n"/>
      <c r="F131" s="80" t="n"/>
      <c r="G131" s="55">
        <f>IF(OR($B131="",$D131=""),"",MAX(1,ROUNDUP($D131/IF(OR($B$2="",$B$2&lt;=0),1,$B$2),0)))</f>
        <v/>
      </c>
      <c r="H131" s="12">
        <f>IF(OR($G131="",'集計を見る'!$B$10=""),"",IF($B$3="はい",'集計を見る'!$B$10+SUM($G$5:$G131)-$G131,IF(SUM($G$5:$G131)-$G131=0,'集計を見る'!$B$10,WORKDAY('集計を見る'!$B$10,SUM($G$5:$G131)-$G131))))</f>
        <v/>
      </c>
      <c r="I131" s="12">
        <f>IF(OR($G131="",'集計を見る'!$B$10=""),"",IF($B$3="はい",'集計を見る'!$B$10+SUM($G$5:$G131)-1,IF(SUM($G$5:$G131)-1=0,'集計を見る'!$B$10,WORKDAY('集計を見る'!$B$10,SUM($G$5:$G131)-1))))</f>
        <v/>
      </c>
      <c r="J131" s="55">
        <f>IF($I131="","",$I131-TODAY())</f>
        <v/>
      </c>
      <c r="K131" s="56">
        <f>IF($D131="","",ROUND($D131*(100-IF($E131="",0,$E131))/100,1))</f>
        <v/>
      </c>
      <c r="L131" s="57">
        <f>IF(OR($H131="",$I131=""),"",IF(TODAY()&gt;=$I131,100,IF(TODAY()&lt;$H131,0,ROUND((TODAY()-$H131+1)/($I131-$H131+1)*100,0))))</f>
        <v/>
      </c>
      <c r="M131" s="58">
        <f>IF(OR($L131="",$E131=""),"",$E131-$L131)</f>
        <v/>
      </c>
      <c r="N131" s="16">
        <f>IF($B131="","",IF($D131="","入力が足りません",IF($E131&gt;=100,"完了",IF($I131="","日程が出ません",IF($I131&lt;TODAY(),"遅れています",IF($H131&gt;TODAY(),"これから","いま進める"))))))</f>
        <v/>
      </c>
      <c r="O131" s="16">
        <f>IF($I131="","",TEXT($I131,"yyyy/mm"))</f>
        <v/>
      </c>
      <c r="P131" s="17">
        <f>IF(OR($H131="",$I131="",P$4=""),"",IF(AND($H131&lt;=P$4+'集計を見る'!$B$31-1,$I131&gt;=P$4),"■",""))</f>
        <v/>
      </c>
      <c r="Q131" s="17">
        <f>IF(OR($H131="",$I131="",Q$4=""),"",IF(AND($H131&lt;=Q$4+'集計を見る'!$B$31-1,$I131&gt;=Q$4),"■",""))</f>
        <v/>
      </c>
      <c r="R131" s="17">
        <f>IF(OR($H131="",$I131="",R$4=""),"",IF(AND($H131&lt;=R$4+'集計を見る'!$B$31-1,$I131&gt;=R$4),"■",""))</f>
        <v/>
      </c>
      <c r="S131" s="17">
        <f>IF(OR($H131="",$I131="",S$4=""),"",IF(AND($H131&lt;=S$4+'集計を見る'!$B$31-1,$I131&gt;=S$4),"■",""))</f>
        <v/>
      </c>
      <c r="T131" s="17">
        <f>IF(OR($H131="",$I131="",T$4=""),"",IF(AND($H131&lt;=T$4+'集計を見る'!$B$31-1,$I131&gt;=T$4),"■",""))</f>
        <v/>
      </c>
      <c r="U131" s="17">
        <f>IF(OR($H131="",$I131="",U$4=""),"",IF(AND($H131&lt;=U$4+'集計を見る'!$B$31-1,$I131&gt;=U$4),"■",""))</f>
        <v/>
      </c>
      <c r="V131" s="17">
        <f>IF(OR($H131="",$I131="",V$4=""),"",IF(AND($H131&lt;=V$4+'集計を見る'!$B$31-1,$I131&gt;=V$4),"■",""))</f>
        <v/>
      </c>
      <c r="W131" s="17">
        <f>IF(OR($H131="",$I131="",W$4=""),"",IF(AND($H131&lt;=W$4+'集計を見る'!$B$31-1,$I131&gt;=W$4),"■",""))</f>
        <v/>
      </c>
      <c r="X131" s="17">
        <f>IF(OR($H131="",$I131="",X$4=""),"",IF(AND($H131&lt;=X$4+'集計を見る'!$B$31-1,$I131&gt;=X$4),"■",""))</f>
        <v/>
      </c>
      <c r="Y131" s="17">
        <f>IF(OR($H131="",$I131="",Y$4=""),"",IF(AND($H131&lt;=Y$4+'集計を見る'!$B$31-1,$I131&gt;=Y$4),"■",""))</f>
        <v/>
      </c>
      <c r="Z131" s="17">
        <f>IF(OR($H131="",$I131="",Z$4=""),"",IF(AND($H131&lt;=Z$4+'集計を見る'!$B$31-1,$I131&gt;=Z$4),"■",""))</f>
        <v/>
      </c>
      <c r="AA131" s="17">
        <f>IF(OR($H131="",$I131="",AA$4=""),"",IF(AND($H131&lt;=AA$4+'集計を見る'!$B$31-1,$I131&gt;=AA$4),"■",""))</f>
        <v/>
      </c>
    </row>
    <row r="132" hidden="1" ht="22" customHeight="1">
      <c r="A132" s="79" t="n"/>
      <c r="B132" s="80" t="n"/>
      <c r="C132" s="79" t="n"/>
      <c r="D132" s="78" t="n"/>
      <c r="E132" s="81" t="n"/>
      <c r="F132" s="80" t="n"/>
      <c r="G132" s="59">
        <f>IF(OR($B132="",$D132=""),"",MAX(1,ROUNDUP($D132/IF(OR($B$2="",$B$2&lt;=0),1,$B$2),0)))</f>
        <v/>
      </c>
      <c r="H132" s="19">
        <f>IF(OR($G132="",'集計を見る'!$B$10=""),"",IF($B$3="はい",'集計を見る'!$B$10+SUM($G$5:$G132)-$G132,IF(SUM($G$5:$G132)-$G132=0,'集計を見る'!$B$10,WORKDAY('集計を見る'!$B$10,SUM($G$5:$G132)-$G132))))</f>
        <v/>
      </c>
      <c r="I132" s="19">
        <f>IF(OR($G132="",'集計を見る'!$B$10=""),"",IF($B$3="はい",'集計を見る'!$B$10+SUM($G$5:$G132)-1,IF(SUM($G$5:$G132)-1=0,'集計を見る'!$B$10,WORKDAY('集計を見る'!$B$10,SUM($G$5:$G132)-1))))</f>
        <v/>
      </c>
      <c r="J132" s="59">
        <f>IF($I132="","",$I132-TODAY())</f>
        <v/>
      </c>
      <c r="K132" s="60">
        <f>IF($D132="","",ROUND($D132*(100-IF($E132="",0,$E132))/100,1))</f>
        <v/>
      </c>
      <c r="L132" s="61">
        <f>IF(OR($H132="",$I132=""),"",IF(TODAY()&gt;=$I132,100,IF(TODAY()&lt;$H132,0,ROUND((TODAY()-$H132+1)/($I132-$H132+1)*100,0))))</f>
        <v/>
      </c>
      <c r="M132" s="62">
        <f>IF(OR($L132="",$E132=""),"",$E132-$L132)</f>
        <v/>
      </c>
      <c r="N132" s="23">
        <f>IF($B132="","",IF($D132="","入力が足りません",IF($E132&gt;=100,"完了",IF($I132="","日程が出ません",IF($I132&lt;TODAY(),"遅れています",IF($H132&gt;TODAY(),"これから","いま進める"))))))</f>
        <v/>
      </c>
      <c r="O132" s="23">
        <f>IF($I132="","",TEXT($I132,"yyyy/mm"))</f>
        <v/>
      </c>
      <c r="P132" s="24">
        <f>IF(OR($H132="",$I132="",P$4=""),"",IF(AND($H132&lt;=P$4+'集計を見る'!$B$31-1,$I132&gt;=P$4),"■",""))</f>
        <v/>
      </c>
      <c r="Q132" s="24">
        <f>IF(OR($H132="",$I132="",Q$4=""),"",IF(AND($H132&lt;=Q$4+'集計を見る'!$B$31-1,$I132&gt;=Q$4),"■",""))</f>
        <v/>
      </c>
      <c r="R132" s="24">
        <f>IF(OR($H132="",$I132="",R$4=""),"",IF(AND($H132&lt;=R$4+'集計を見る'!$B$31-1,$I132&gt;=R$4),"■",""))</f>
        <v/>
      </c>
      <c r="S132" s="24">
        <f>IF(OR($H132="",$I132="",S$4=""),"",IF(AND($H132&lt;=S$4+'集計を見る'!$B$31-1,$I132&gt;=S$4),"■",""))</f>
        <v/>
      </c>
      <c r="T132" s="24">
        <f>IF(OR($H132="",$I132="",T$4=""),"",IF(AND($H132&lt;=T$4+'集計を見る'!$B$31-1,$I132&gt;=T$4),"■",""))</f>
        <v/>
      </c>
      <c r="U132" s="24">
        <f>IF(OR($H132="",$I132="",U$4=""),"",IF(AND($H132&lt;=U$4+'集計を見る'!$B$31-1,$I132&gt;=U$4),"■",""))</f>
        <v/>
      </c>
      <c r="V132" s="24">
        <f>IF(OR($H132="",$I132="",V$4=""),"",IF(AND($H132&lt;=V$4+'集計を見る'!$B$31-1,$I132&gt;=V$4),"■",""))</f>
        <v/>
      </c>
      <c r="W132" s="24">
        <f>IF(OR($H132="",$I132="",W$4=""),"",IF(AND($H132&lt;=W$4+'集計を見る'!$B$31-1,$I132&gt;=W$4),"■",""))</f>
        <v/>
      </c>
      <c r="X132" s="24">
        <f>IF(OR($H132="",$I132="",X$4=""),"",IF(AND($H132&lt;=X$4+'集計を見る'!$B$31-1,$I132&gt;=X$4),"■",""))</f>
        <v/>
      </c>
      <c r="Y132" s="24">
        <f>IF(OR($H132="",$I132="",Y$4=""),"",IF(AND($H132&lt;=Y$4+'集計を見る'!$B$31-1,$I132&gt;=Y$4),"■",""))</f>
        <v/>
      </c>
      <c r="Z132" s="24">
        <f>IF(OR($H132="",$I132="",Z$4=""),"",IF(AND($H132&lt;=Z$4+'集計を見る'!$B$31-1,$I132&gt;=Z$4),"■",""))</f>
        <v/>
      </c>
      <c r="AA132" s="24">
        <f>IF(OR($H132="",$I132="",AA$4=""),"",IF(AND($H132&lt;=AA$4+'集計を見る'!$B$31-1,$I132&gt;=AA$4),"■",""))</f>
        <v/>
      </c>
    </row>
    <row r="133" hidden="1" ht="22" customHeight="1">
      <c r="A133" s="79" t="n"/>
      <c r="B133" s="80" t="n"/>
      <c r="C133" s="79" t="n"/>
      <c r="D133" s="78" t="n"/>
      <c r="E133" s="81" t="n"/>
      <c r="F133" s="80" t="n"/>
      <c r="G133" s="55">
        <f>IF(OR($B133="",$D133=""),"",MAX(1,ROUNDUP($D133/IF(OR($B$2="",$B$2&lt;=0),1,$B$2),0)))</f>
        <v/>
      </c>
      <c r="H133" s="12">
        <f>IF(OR($G133="",'集計を見る'!$B$10=""),"",IF($B$3="はい",'集計を見る'!$B$10+SUM($G$5:$G133)-$G133,IF(SUM($G$5:$G133)-$G133=0,'集計を見る'!$B$10,WORKDAY('集計を見る'!$B$10,SUM($G$5:$G133)-$G133))))</f>
        <v/>
      </c>
      <c r="I133" s="12">
        <f>IF(OR($G133="",'集計を見る'!$B$10=""),"",IF($B$3="はい",'集計を見る'!$B$10+SUM($G$5:$G133)-1,IF(SUM($G$5:$G133)-1=0,'集計を見る'!$B$10,WORKDAY('集計を見る'!$B$10,SUM($G$5:$G133)-1))))</f>
        <v/>
      </c>
      <c r="J133" s="55">
        <f>IF($I133="","",$I133-TODAY())</f>
        <v/>
      </c>
      <c r="K133" s="56">
        <f>IF($D133="","",ROUND($D133*(100-IF($E133="",0,$E133))/100,1))</f>
        <v/>
      </c>
      <c r="L133" s="57">
        <f>IF(OR($H133="",$I133=""),"",IF(TODAY()&gt;=$I133,100,IF(TODAY()&lt;$H133,0,ROUND((TODAY()-$H133+1)/($I133-$H133+1)*100,0))))</f>
        <v/>
      </c>
      <c r="M133" s="58">
        <f>IF(OR($L133="",$E133=""),"",$E133-$L133)</f>
        <v/>
      </c>
      <c r="N133" s="16">
        <f>IF($B133="","",IF($D133="","入力が足りません",IF($E133&gt;=100,"完了",IF($I133="","日程が出ません",IF($I133&lt;TODAY(),"遅れています",IF($H133&gt;TODAY(),"これから","いま進める"))))))</f>
        <v/>
      </c>
      <c r="O133" s="16">
        <f>IF($I133="","",TEXT($I133,"yyyy/mm"))</f>
        <v/>
      </c>
      <c r="P133" s="17">
        <f>IF(OR($H133="",$I133="",P$4=""),"",IF(AND($H133&lt;=P$4+'集計を見る'!$B$31-1,$I133&gt;=P$4),"■",""))</f>
        <v/>
      </c>
      <c r="Q133" s="17">
        <f>IF(OR($H133="",$I133="",Q$4=""),"",IF(AND($H133&lt;=Q$4+'集計を見る'!$B$31-1,$I133&gt;=Q$4),"■",""))</f>
        <v/>
      </c>
      <c r="R133" s="17">
        <f>IF(OR($H133="",$I133="",R$4=""),"",IF(AND($H133&lt;=R$4+'集計を見る'!$B$31-1,$I133&gt;=R$4),"■",""))</f>
        <v/>
      </c>
      <c r="S133" s="17">
        <f>IF(OR($H133="",$I133="",S$4=""),"",IF(AND($H133&lt;=S$4+'集計を見る'!$B$31-1,$I133&gt;=S$4),"■",""))</f>
        <v/>
      </c>
      <c r="T133" s="17">
        <f>IF(OR($H133="",$I133="",T$4=""),"",IF(AND($H133&lt;=T$4+'集計を見る'!$B$31-1,$I133&gt;=T$4),"■",""))</f>
        <v/>
      </c>
      <c r="U133" s="17">
        <f>IF(OR($H133="",$I133="",U$4=""),"",IF(AND($H133&lt;=U$4+'集計を見る'!$B$31-1,$I133&gt;=U$4),"■",""))</f>
        <v/>
      </c>
      <c r="V133" s="17">
        <f>IF(OR($H133="",$I133="",V$4=""),"",IF(AND($H133&lt;=V$4+'集計を見る'!$B$31-1,$I133&gt;=V$4),"■",""))</f>
        <v/>
      </c>
      <c r="W133" s="17">
        <f>IF(OR($H133="",$I133="",W$4=""),"",IF(AND($H133&lt;=W$4+'集計を見る'!$B$31-1,$I133&gt;=W$4),"■",""))</f>
        <v/>
      </c>
      <c r="X133" s="17">
        <f>IF(OR($H133="",$I133="",X$4=""),"",IF(AND($H133&lt;=X$4+'集計を見る'!$B$31-1,$I133&gt;=X$4),"■",""))</f>
        <v/>
      </c>
      <c r="Y133" s="17">
        <f>IF(OR($H133="",$I133="",Y$4=""),"",IF(AND($H133&lt;=Y$4+'集計を見る'!$B$31-1,$I133&gt;=Y$4),"■",""))</f>
        <v/>
      </c>
      <c r="Z133" s="17">
        <f>IF(OR($H133="",$I133="",Z$4=""),"",IF(AND($H133&lt;=Z$4+'集計を見る'!$B$31-1,$I133&gt;=Z$4),"■",""))</f>
        <v/>
      </c>
      <c r="AA133" s="17">
        <f>IF(OR($H133="",$I133="",AA$4=""),"",IF(AND($H133&lt;=AA$4+'集計を見る'!$B$31-1,$I133&gt;=AA$4),"■",""))</f>
        <v/>
      </c>
    </row>
    <row r="134" hidden="1" ht="22" customHeight="1">
      <c r="A134" s="79" t="n"/>
      <c r="B134" s="80" t="n"/>
      <c r="C134" s="79" t="n"/>
      <c r="D134" s="78" t="n"/>
      <c r="E134" s="81" t="n"/>
      <c r="F134" s="80" t="n"/>
      <c r="G134" s="59">
        <f>IF(OR($B134="",$D134=""),"",MAX(1,ROUNDUP($D134/IF(OR($B$2="",$B$2&lt;=0),1,$B$2),0)))</f>
        <v/>
      </c>
      <c r="H134" s="19">
        <f>IF(OR($G134="",'集計を見る'!$B$10=""),"",IF($B$3="はい",'集計を見る'!$B$10+SUM($G$5:$G134)-$G134,IF(SUM($G$5:$G134)-$G134=0,'集計を見る'!$B$10,WORKDAY('集計を見る'!$B$10,SUM($G$5:$G134)-$G134))))</f>
        <v/>
      </c>
      <c r="I134" s="19">
        <f>IF(OR($G134="",'集計を見る'!$B$10=""),"",IF($B$3="はい",'集計を見る'!$B$10+SUM($G$5:$G134)-1,IF(SUM($G$5:$G134)-1=0,'集計を見る'!$B$10,WORKDAY('集計を見る'!$B$10,SUM($G$5:$G134)-1))))</f>
        <v/>
      </c>
      <c r="J134" s="59">
        <f>IF($I134="","",$I134-TODAY())</f>
        <v/>
      </c>
      <c r="K134" s="60">
        <f>IF($D134="","",ROUND($D134*(100-IF($E134="",0,$E134))/100,1))</f>
        <v/>
      </c>
      <c r="L134" s="61">
        <f>IF(OR($H134="",$I134=""),"",IF(TODAY()&gt;=$I134,100,IF(TODAY()&lt;$H134,0,ROUND((TODAY()-$H134+1)/($I134-$H134+1)*100,0))))</f>
        <v/>
      </c>
      <c r="M134" s="62">
        <f>IF(OR($L134="",$E134=""),"",$E134-$L134)</f>
        <v/>
      </c>
      <c r="N134" s="23">
        <f>IF($B134="","",IF($D134="","入力が足りません",IF($E134&gt;=100,"完了",IF($I134="","日程が出ません",IF($I134&lt;TODAY(),"遅れています",IF($H134&gt;TODAY(),"これから","いま進める"))))))</f>
        <v/>
      </c>
      <c r="O134" s="23">
        <f>IF($I134="","",TEXT($I134,"yyyy/mm"))</f>
        <v/>
      </c>
      <c r="P134" s="24">
        <f>IF(OR($H134="",$I134="",P$4=""),"",IF(AND($H134&lt;=P$4+'集計を見る'!$B$31-1,$I134&gt;=P$4),"■",""))</f>
        <v/>
      </c>
      <c r="Q134" s="24">
        <f>IF(OR($H134="",$I134="",Q$4=""),"",IF(AND($H134&lt;=Q$4+'集計を見る'!$B$31-1,$I134&gt;=Q$4),"■",""))</f>
        <v/>
      </c>
      <c r="R134" s="24">
        <f>IF(OR($H134="",$I134="",R$4=""),"",IF(AND($H134&lt;=R$4+'集計を見る'!$B$31-1,$I134&gt;=R$4),"■",""))</f>
        <v/>
      </c>
      <c r="S134" s="24">
        <f>IF(OR($H134="",$I134="",S$4=""),"",IF(AND($H134&lt;=S$4+'集計を見る'!$B$31-1,$I134&gt;=S$4),"■",""))</f>
        <v/>
      </c>
      <c r="T134" s="24">
        <f>IF(OR($H134="",$I134="",T$4=""),"",IF(AND($H134&lt;=T$4+'集計を見る'!$B$31-1,$I134&gt;=T$4),"■",""))</f>
        <v/>
      </c>
      <c r="U134" s="24">
        <f>IF(OR($H134="",$I134="",U$4=""),"",IF(AND($H134&lt;=U$4+'集計を見る'!$B$31-1,$I134&gt;=U$4),"■",""))</f>
        <v/>
      </c>
      <c r="V134" s="24">
        <f>IF(OR($H134="",$I134="",V$4=""),"",IF(AND($H134&lt;=V$4+'集計を見る'!$B$31-1,$I134&gt;=V$4),"■",""))</f>
        <v/>
      </c>
      <c r="W134" s="24">
        <f>IF(OR($H134="",$I134="",W$4=""),"",IF(AND($H134&lt;=W$4+'集計を見る'!$B$31-1,$I134&gt;=W$4),"■",""))</f>
        <v/>
      </c>
      <c r="X134" s="24">
        <f>IF(OR($H134="",$I134="",X$4=""),"",IF(AND($H134&lt;=X$4+'集計を見る'!$B$31-1,$I134&gt;=X$4),"■",""))</f>
        <v/>
      </c>
      <c r="Y134" s="24">
        <f>IF(OR($H134="",$I134="",Y$4=""),"",IF(AND($H134&lt;=Y$4+'集計を見る'!$B$31-1,$I134&gt;=Y$4),"■",""))</f>
        <v/>
      </c>
      <c r="Z134" s="24">
        <f>IF(OR($H134="",$I134="",Z$4=""),"",IF(AND($H134&lt;=Z$4+'集計を見る'!$B$31-1,$I134&gt;=Z$4),"■",""))</f>
        <v/>
      </c>
      <c r="AA134" s="24">
        <f>IF(OR($H134="",$I134="",AA$4=""),"",IF(AND($H134&lt;=AA$4+'集計を見る'!$B$31-1,$I134&gt;=AA$4),"■",""))</f>
        <v/>
      </c>
    </row>
    <row r="135" hidden="1" ht="22" customHeight="1">
      <c r="A135" s="79" t="n"/>
      <c r="B135" s="80" t="n"/>
      <c r="C135" s="79" t="n"/>
      <c r="D135" s="78" t="n"/>
      <c r="E135" s="81" t="n"/>
      <c r="F135" s="80" t="n"/>
      <c r="G135" s="55">
        <f>IF(OR($B135="",$D135=""),"",MAX(1,ROUNDUP($D135/IF(OR($B$2="",$B$2&lt;=0),1,$B$2),0)))</f>
        <v/>
      </c>
      <c r="H135" s="12">
        <f>IF(OR($G135="",'集計を見る'!$B$10=""),"",IF($B$3="はい",'集計を見る'!$B$10+SUM($G$5:$G135)-$G135,IF(SUM($G$5:$G135)-$G135=0,'集計を見る'!$B$10,WORKDAY('集計を見る'!$B$10,SUM($G$5:$G135)-$G135))))</f>
        <v/>
      </c>
      <c r="I135" s="12">
        <f>IF(OR($G135="",'集計を見る'!$B$10=""),"",IF($B$3="はい",'集計を見る'!$B$10+SUM($G$5:$G135)-1,IF(SUM($G$5:$G135)-1=0,'集計を見る'!$B$10,WORKDAY('集計を見る'!$B$10,SUM($G$5:$G135)-1))))</f>
        <v/>
      </c>
      <c r="J135" s="55">
        <f>IF($I135="","",$I135-TODAY())</f>
        <v/>
      </c>
      <c r="K135" s="56">
        <f>IF($D135="","",ROUND($D135*(100-IF($E135="",0,$E135))/100,1))</f>
        <v/>
      </c>
      <c r="L135" s="57">
        <f>IF(OR($H135="",$I135=""),"",IF(TODAY()&gt;=$I135,100,IF(TODAY()&lt;$H135,0,ROUND((TODAY()-$H135+1)/($I135-$H135+1)*100,0))))</f>
        <v/>
      </c>
      <c r="M135" s="58">
        <f>IF(OR($L135="",$E135=""),"",$E135-$L135)</f>
        <v/>
      </c>
      <c r="N135" s="16">
        <f>IF($B135="","",IF($D135="","入力が足りません",IF($E135&gt;=100,"完了",IF($I135="","日程が出ません",IF($I135&lt;TODAY(),"遅れています",IF($H135&gt;TODAY(),"これから","いま進める"))))))</f>
        <v/>
      </c>
      <c r="O135" s="16">
        <f>IF($I135="","",TEXT($I135,"yyyy/mm"))</f>
        <v/>
      </c>
      <c r="P135" s="17">
        <f>IF(OR($H135="",$I135="",P$4=""),"",IF(AND($H135&lt;=P$4+'集計を見る'!$B$31-1,$I135&gt;=P$4),"■",""))</f>
        <v/>
      </c>
      <c r="Q135" s="17">
        <f>IF(OR($H135="",$I135="",Q$4=""),"",IF(AND($H135&lt;=Q$4+'集計を見る'!$B$31-1,$I135&gt;=Q$4),"■",""))</f>
        <v/>
      </c>
      <c r="R135" s="17">
        <f>IF(OR($H135="",$I135="",R$4=""),"",IF(AND($H135&lt;=R$4+'集計を見る'!$B$31-1,$I135&gt;=R$4),"■",""))</f>
        <v/>
      </c>
      <c r="S135" s="17">
        <f>IF(OR($H135="",$I135="",S$4=""),"",IF(AND($H135&lt;=S$4+'集計を見る'!$B$31-1,$I135&gt;=S$4),"■",""))</f>
        <v/>
      </c>
      <c r="T135" s="17">
        <f>IF(OR($H135="",$I135="",T$4=""),"",IF(AND($H135&lt;=T$4+'集計を見る'!$B$31-1,$I135&gt;=T$4),"■",""))</f>
        <v/>
      </c>
      <c r="U135" s="17">
        <f>IF(OR($H135="",$I135="",U$4=""),"",IF(AND($H135&lt;=U$4+'集計を見る'!$B$31-1,$I135&gt;=U$4),"■",""))</f>
        <v/>
      </c>
      <c r="V135" s="17">
        <f>IF(OR($H135="",$I135="",V$4=""),"",IF(AND($H135&lt;=V$4+'集計を見る'!$B$31-1,$I135&gt;=V$4),"■",""))</f>
        <v/>
      </c>
      <c r="W135" s="17">
        <f>IF(OR($H135="",$I135="",W$4=""),"",IF(AND($H135&lt;=W$4+'集計を見る'!$B$31-1,$I135&gt;=W$4),"■",""))</f>
        <v/>
      </c>
      <c r="X135" s="17">
        <f>IF(OR($H135="",$I135="",X$4=""),"",IF(AND($H135&lt;=X$4+'集計を見る'!$B$31-1,$I135&gt;=X$4),"■",""))</f>
        <v/>
      </c>
      <c r="Y135" s="17">
        <f>IF(OR($H135="",$I135="",Y$4=""),"",IF(AND($H135&lt;=Y$4+'集計を見る'!$B$31-1,$I135&gt;=Y$4),"■",""))</f>
        <v/>
      </c>
      <c r="Z135" s="17">
        <f>IF(OR($H135="",$I135="",Z$4=""),"",IF(AND($H135&lt;=Z$4+'集計を見る'!$B$31-1,$I135&gt;=Z$4),"■",""))</f>
        <v/>
      </c>
      <c r="AA135" s="17">
        <f>IF(OR($H135="",$I135="",AA$4=""),"",IF(AND($H135&lt;=AA$4+'集計を見る'!$B$31-1,$I135&gt;=AA$4),"■",""))</f>
        <v/>
      </c>
    </row>
    <row r="136" hidden="1" ht="22" customHeight="1">
      <c r="A136" s="79" t="n"/>
      <c r="B136" s="80" t="n"/>
      <c r="C136" s="79" t="n"/>
      <c r="D136" s="78" t="n"/>
      <c r="E136" s="81" t="n"/>
      <c r="F136" s="80" t="n"/>
      <c r="G136" s="59">
        <f>IF(OR($B136="",$D136=""),"",MAX(1,ROUNDUP($D136/IF(OR($B$2="",$B$2&lt;=0),1,$B$2),0)))</f>
        <v/>
      </c>
      <c r="H136" s="19">
        <f>IF(OR($G136="",'集計を見る'!$B$10=""),"",IF($B$3="はい",'集計を見る'!$B$10+SUM($G$5:$G136)-$G136,IF(SUM($G$5:$G136)-$G136=0,'集計を見る'!$B$10,WORKDAY('集計を見る'!$B$10,SUM($G$5:$G136)-$G136))))</f>
        <v/>
      </c>
      <c r="I136" s="19">
        <f>IF(OR($G136="",'集計を見る'!$B$10=""),"",IF($B$3="はい",'集計を見る'!$B$10+SUM($G$5:$G136)-1,IF(SUM($G$5:$G136)-1=0,'集計を見る'!$B$10,WORKDAY('集計を見る'!$B$10,SUM($G$5:$G136)-1))))</f>
        <v/>
      </c>
      <c r="J136" s="59">
        <f>IF($I136="","",$I136-TODAY())</f>
        <v/>
      </c>
      <c r="K136" s="60">
        <f>IF($D136="","",ROUND($D136*(100-IF($E136="",0,$E136))/100,1))</f>
        <v/>
      </c>
      <c r="L136" s="61">
        <f>IF(OR($H136="",$I136=""),"",IF(TODAY()&gt;=$I136,100,IF(TODAY()&lt;$H136,0,ROUND((TODAY()-$H136+1)/($I136-$H136+1)*100,0))))</f>
        <v/>
      </c>
      <c r="M136" s="62">
        <f>IF(OR($L136="",$E136=""),"",$E136-$L136)</f>
        <v/>
      </c>
      <c r="N136" s="23">
        <f>IF($B136="","",IF($D136="","入力が足りません",IF($E136&gt;=100,"完了",IF($I136="","日程が出ません",IF($I136&lt;TODAY(),"遅れています",IF($H136&gt;TODAY(),"これから","いま進める"))))))</f>
        <v/>
      </c>
      <c r="O136" s="23">
        <f>IF($I136="","",TEXT($I136,"yyyy/mm"))</f>
        <v/>
      </c>
      <c r="P136" s="24">
        <f>IF(OR($H136="",$I136="",P$4=""),"",IF(AND($H136&lt;=P$4+'集計を見る'!$B$31-1,$I136&gt;=P$4),"■",""))</f>
        <v/>
      </c>
      <c r="Q136" s="24">
        <f>IF(OR($H136="",$I136="",Q$4=""),"",IF(AND($H136&lt;=Q$4+'集計を見る'!$B$31-1,$I136&gt;=Q$4),"■",""))</f>
        <v/>
      </c>
      <c r="R136" s="24">
        <f>IF(OR($H136="",$I136="",R$4=""),"",IF(AND($H136&lt;=R$4+'集計を見る'!$B$31-1,$I136&gt;=R$4),"■",""))</f>
        <v/>
      </c>
      <c r="S136" s="24">
        <f>IF(OR($H136="",$I136="",S$4=""),"",IF(AND($H136&lt;=S$4+'集計を見る'!$B$31-1,$I136&gt;=S$4),"■",""))</f>
        <v/>
      </c>
      <c r="T136" s="24">
        <f>IF(OR($H136="",$I136="",T$4=""),"",IF(AND($H136&lt;=T$4+'集計を見る'!$B$31-1,$I136&gt;=T$4),"■",""))</f>
        <v/>
      </c>
      <c r="U136" s="24">
        <f>IF(OR($H136="",$I136="",U$4=""),"",IF(AND($H136&lt;=U$4+'集計を見る'!$B$31-1,$I136&gt;=U$4),"■",""))</f>
        <v/>
      </c>
      <c r="V136" s="24">
        <f>IF(OR($H136="",$I136="",V$4=""),"",IF(AND($H136&lt;=V$4+'集計を見る'!$B$31-1,$I136&gt;=V$4),"■",""))</f>
        <v/>
      </c>
      <c r="W136" s="24">
        <f>IF(OR($H136="",$I136="",W$4=""),"",IF(AND($H136&lt;=W$4+'集計を見る'!$B$31-1,$I136&gt;=W$4),"■",""))</f>
        <v/>
      </c>
      <c r="X136" s="24">
        <f>IF(OR($H136="",$I136="",X$4=""),"",IF(AND($H136&lt;=X$4+'集計を見る'!$B$31-1,$I136&gt;=X$4),"■",""))</f>
        <v/>
      </c>
      <c r="Y136" s="24">
        <f>IF(OR($H136="",$I136="",Y$4=""),"",IF(AND($H136&lt;=Y$4+'集計を見る'!$B$31-1,$I136&gt;=Y$4),"■",""))</f>
        <v/>
      </c>
      <c r="Z136" s="24">
        <f>IF(OR($H136="",$I136="",Z$4=""),"",IF(AND($H136&lt;=Z$4+'集計を見る'!$B$31-1,$I136&gt;=Z$4),"■",""))</f>
        <v/>
      </c>
      <c r="AA136" s="24">
        <f>IF(OR($H136="",$I136="",AA$4=""),"",IF(AND($H136&lt;=AA$4+'集計を見る'!$B$31-1,$I136&gt;=AA$4),"■",""))</f>
        <v/>
      </c>
    </row>
    <row r="137" hidden="1" ht="22" customHeight="1">
      <c r="A137" s="79" t="n"/>
      <c r="B137" s="80" t="n"/>
      <c r="C137" s="79" t="n"/>
      <c r="D137" s="78" t="n"/>
      <c r="E137" s="81" t="n"/>
      <c r="F137" s="80" t="n"/>
      <c r="G137" s="55">
        <f>IF(OR($B137="",$D137=""),"",MAX(1,ROUNDUP($D137/IF(OR($B$2="",$B$2&lt;=0),1,$B$2),0)))</f>
        <v/>
      </c>
      <c r="H137" s="12">
        <f>IF(OR($G137="",'集計を見る'!$B$10=""),"",IF($B$3="はい",'集計を見る'!$B$10+SUM($G$5:$G137)-$G137,IF(SUM($G$5:$G137)-$G137=0,'集計を見る'!$B$10,WORKDAY('集計を見る'!$B$10,SUM($G$5:$G137)-$G137))))</f>
        <v/>
      </c>
      <c r="I137" s="12">
        <f>IF(OR($G137="",'集計を見る'!$B$10=""),"",IF($B$3="はい",'集計を見る'!$B$10+SUM($G$5:$G137)-1,IF(SUM($G$5:$G137)-1=0,'集計を見る'!$B$10,WORKDAY('集計を見る'!$B$10,SUM($G$5:$G137)-1))))</f>
        <v/>
      </c>
      <c r="J137" s="55">
        <f>IF($I137="","",$I137-TODAY())</f>
        <v/>
      </c>
      <c r="K137" s="56">
        <f>IF($D137="","",ROUND($D137*(100-IF($E137="",0,$E137))/100,1))</f>
        <v/>
      </c>
      <c r="L137" s="57">
        <f>IF(OR($H137="",$I137=""),"",IF(TODAY()&gt;=$I137,100,IF(TODAY()&lt;$H137,0,ROUND((TODAY()-$H137+1)/($I137-$H137+1)*100,0))))</f>
        <v/>
      </c>
      <c r="M137" s="58">
        <f>IF(OR($L137="",$E137=""),"",$E137-$L137)</f>
        <v/>
      </c>
      <c r="N137" s="16">
        <f>IF($B137="","",IF($D137="","入力が足りません",IF($E137&gt;=100,"完了",IF($I137="","日程が出ません",IF($I137&lt;TODAY(),"遅れています",IF($H137&gt;TODAY(),"これから","いま進める"))))))</f>
        <v/>
      </c>
      <c r="O137" s="16">
        <f>IF($I137="","",TEXT($I137,"yyyy/mm"))</f>
        <v/>
      </c>
      <c r="P137" s="17">
        <f>IF(OR($H137="",$I137="",P$4=""),"",IF(AND($H137&lt;=P$4+'集計を見る'!$B$31-1,$I137&gt;=P$4),"■",""))</f>
        <v/>
      </c>
      <c r="Q137" s="17">
        <f>IF(OR($H137="",$I137="",Q$4=""),"",IF(AND($H137&lt;=Q$4+'集計を見る'!$B$31-1,$I137&gt;=Q$4),"■",""))</f>
        <v/>
      </c>
      <c r="R137" s="17">
        <f>IF(OR($H137="",$I137="",R$4=""),"",IF(AND($H137&lt;=R$4+'集計を見る'!$B$31-1,$I137&gt;=R$4),"■",""))</f>
        <v/>
      </c>
      <c r="S137" s="17">
        <f>IF(OR($H137="",$I137="",S$4=""),"",IF(AND($H137&lt;=S$4+'集計を見る'!$B$31-1,$I137&gt;=S$4),"■",""))</f>
        <v/>
      </c>
      <c r="T137" s="17">
        <f>IF(OR($H137="",$I137="",T$4=""),"",IF(AND($H137&lt;=T$4+'集計を見る'!$B$31-1,$I137&gt;=T$4),"■",""))</f>
        <v/>
      </c>
      <c r="U137" s="17">
        <f>IF(OR($H137="",$I137="",U$4=""),"",IF(AND($H137&lt;=U$4+'集計を見る'!$B$31-1,$I137&gt;=U$4),"■",""))</f>
        <v/>
      </c>
      <c r="V137" s="17">
        <f>IF(OR($H137="",$I137="",V$4=""),"",IF(AND($H137&lt;=V$4+'集計を見る'!$B$31-1,$I137&gt;=V$4),"■",""))</f>
        <v/>
      </c>
      <c r="W137" s="17">
        <f>IF(OR($H137="",$I137="",W$4=""),"",IF(AND($H137&lt;=W$4+'集計を見る'!$B$31-1,$I137&gt;=W$4),"■",""))</f>
        <v/>
      </c>
      <c r="X137" s="17">
        <f>IF(OR($H137="",$I137="",X$4=""),"",IF(AND($H137&lt;=X$4+'集計を見る'!$B$31-1,$I137&gt;=X$4),"■",""))</f>
        <v/>
      </c>
      <c r="Y137" s="17">
        <f>IF(OR($H137="",$I137="",Y$4=""),"",IF(AND($H137&lt;=Y$4+'集計を見る'!$B$31-1,$I137&gt;=Y$4),"■",""))</f>
        <v/>
      </c>
      <c r="Z137" s="17">
        <f>IF(OR($H137="",$I137="",Z$4=""),"",IF(AND($H137&lt;=Z$4+'集計を見る'!$B$31-1,$I137&gt;=Z$4),"■",""))</f>
        <v/>
      </c>
      <c r="AA137" s="17">
        <f>IF(OR($H137="",$I137="",AA$4=""),"",IF(AND($H137&lt;=AA$4+'集計を見る'!$B$31-1,$I137&gt;=AA$4),"■",""))</f>
        <v/>
      </c>
    </row>
    <row r="138" hidden="1" ht="22" customHeight="1">
      <c r="A138" s="79" t="n"/>
      <c r="B138" s="80" t="n"/>
      <c r="C138" s="79" t="n"/>
      <c r="D138" s="78" t="n"/>
      <c r="E138" s="81" t="n"/>
      <c r="F138" s="80" t="n"/>
      <c r="G138" s="59">
        <f>IF(OR($B138="",$D138=""),"",MAX(1,ROUNDUP($D138/IF(OR($B$2="",$B$2&lt;=0),1,$B$2),0)))</f>
        <v/>
      </c>
      <c r="H138" s="19">
        <f>IF(OR($G138="",'集計を見る'!$B$10=""),"",IF($B$3="はい",'集計を見る'!$B$10+SUM($G$5:$G138)-$G138,IF(SUM($G$5:$G138)-$G138=0,'集計を見る'!$B$10,WORKDAY('集計を見る'!$B$10,SUM($G$5:$G138)-$G138))))</f>
        <v/>
      </c>
      <c r="I138" s="19">
        <f>IF(OR($G138="",'集計を見る'!$B$10=""),"",IF($B$3="はい",'集計を見る'!$B$10+SUM($G$5:$G138)-1,IF(SUM($G$5:$G138)-1=0,'集計を見る'!$B$10,WORKDAY('集計を見る'!$B$10,SUM($G$5:$G138)-1))))</f>
        <v/>
      </c>
      <c r="J138" s="59">
        <f>IF($I138="","",$I138-TODAY())</f>
        <v/>
      </c>
      <c r="K138" s="60">
        <f>IF($D138="","",ROUND($D138*(100-IF($E138="",0,$E138))/100,1))</f>
        <v/>
      </c>
      <c r="L138" s="61">
        <f>IF(OR($H138="",$I138=""),"",IF(TODAY()&gt;=$I138,100,IF(TODAY()&lt;$H138,0,ROUND((TODAY()-$H138+1)/($I138-$H138+1)*100,0))))</f>
        <v/>
      </c>
      <c r="M138" s="62">
        <f>IF(OR($L138="",$E138=""),"",$E138-$L138)</f>
        <v/>
      </c>
      <c r="N138" s="23">
        <f>IF($B138="","",IF($D138="","入力が足りません",IF($E138&gt;=100,"完了",IF($I138="","日程が出ません",IF($I138&lt;TODAY(),"遅れています",IF($H138&gt;TODAY(),"これから","いま進める"))))))</f>
        <v/>
      </c>
      <c r="O138" s="23">
        <f>IF($I138="","",TEXT($I138,"yyyy/mm"))</f>
        <v/>
      </c>
      <c r="P138" s="24">
        <f>IF(OR($H138="",$I138="",P$4=""),"",IF(AND($H138&lt;=P$4+'集計を見る'!$B$31-1,$I138&gt;=P$4),"■",""))</f>
        <v/>
      </c>
      <c r="Q138" s="24">
        <f>IF(OR($H138="",$I138="",Q$4=""),"",IF(AND($H138&lt;=Q$4+'集計を見る'!$B$31-1,$I138&gt;=Q$4),"■",""))</f>
        <v/>
      </c>
      <c r="R138" s="24">
        <f>IF(OR($H138="",$I138="",R$4=""),"",IF(AND($H138&lt;=R$4+'集計を見る'!$B$31-1,$I138&gt;=R$4),"■",""))</f>
        <v/>
      </c>
      <c r="S138" s="24">
        <f>IF(OR($H138="",$I138="",S$4=""),"",IF(AND($H138&lt;=S$4+'集計を見る'!$B$31-1,$I138&gt;=S$4),"■",""))</f>
        <v/>
      </c>
      <c r="T138" s="24">
        <f>IF(OR($H138="",$I138="",T$4=""),"",IF(AND($H138&lt;=T$4+'集計を見る'!$B$31-1,$I138&gt;=T$4),"■",""))</f>
        <v/>
      </c>
      <c r="U138" s="24">
        <f>IF(OR($H138="",$I138="",U$4=""),"",IF(AND($H138&lt;=U$4+'集計を見る'!$B$31-1,$I138&gt;=U$4),"■",""))</f>
        <v/>
      </c>
      <c r="V138" s="24">
        <f>IF(OR($H138="",$I138="",V$4=""),"",IF(AND($H138&lt;=V$4+'集計を見る'!$B$31-1,$I138&gt;=V$4),"■",""))</f>
        <v/>
      </c>
      <c r="W138" s="24">
        <f>IF(OR($H138="",$I138="",W$4=""),"",IF(AND($H138&lt;=W$4+'集計を見る'!$B$31-1,$I138&gt;=W$4),"■",""))</f>
        <v/>
      </c>
      <c r="X138" s="24">
        <f>IF(OR($H138="",$I138="",X$4=""),"",IF(AND($H138&lt;=X$4+'集計を見る'!$B$31-1,$I138&gt;=X$4),"■",""))</f>
        <v/>
      </c>
      <c r="Y138" s="24">
        <f>IF(OR($H138="",$I138="",Y$4=""),"",IF(AND($H138&lt;=Y$4+'集計を見る'!$B$31-1,$I138&gt;=Y$4),"■",""))</f>
        <v/>
      </c>
      <c r="Z138" s="24">
        <f>IF(OR($H138="",$I138="",Z$4=""),"",IF(AND($H138&lt;=Z$4+'集計を見る'!$B$31-1,$I138&gt;=Z$4),"■",""))</f>
        <v/>
      </c>
      <c r="AA138" s="24">
        <f>IF(OR($H138="",$I138="",AA$4=""),"",IF(AND($H138&lt;=AA$4+'集計を見る'!$B$31-1,$I138&gt;=AA$4),"■",""))</f>
        <v/>
      </c>
    </row>
    <row r="139" hidden="1" ht="22" customHeight="1">
      <c r="A139" s="79" t="n"/>
      <c r="B139" s="80" t="n"/>
      <c r="C139" s="79" t="n"/>
      <c r="D139" s="78" t="n"/>
      <c r="E139" s="81" t="n"/>
      <c r="F139" s="80" t="n"/>
      <c r="G139" s="55">
        <f>IF(OR($B139="",$D139=""),"",MAX(1,ROUNDUP($D139/IF(OR($B$2="",$B$2&lt;=0),1,$B$2),0)))</f>
        <v/>
      </c>
      <c r="H139" s="12">
        <f>IF(OR($G139="",'集計を見る'!$B$10=""),"",IF($B$3="はい",'集計を見る'!$B$10+SUM($G$5:$G139)-$G139,IF(SUM($G$5:$G139)-$G139=0,'集計を見る'!$B$10,WORKDAY('集計を見る'!$B$10,SUM($G$5:$G139)-$G139))))</f>
        <v/>
      </c>
      <c r="I139" s="12">
        <f>IF(OR($G139="",'集計を見る'!$B$10=""),"",IF($B$3="はい",'集計を見る'!$B$10+SUM($G$5:$G139)-1,IF(SUM($G$5:$G139)-1=0,'集計を見る'!$B$10,WORKDAY('集計を見る'!$B$10,SUM($G$5:$G139)-1))))</f>
        <v/>
      </c>
      <c r="J139" s="55">
        <f>IF($I139="","",$I139-TODAY())</f>
        <v/>
      </c>
      <c r="K139" s="56">
        <f>IF($D139="","",ROUND($D139*(100-IF($E139="",0,$E139))/100,1))</f>
        <v/>
      </c>
      <c r="L139" s="57">
        <f>IF(OR($H139="",$I139=""),"",IF(TODAY()&gt;=$I139,100,IF(TODAY()&lt;$H139,0,ROUND((TODAY()-$H139+1)/($I139-$H139+1)*100,0))))</f>
        <v/>
      </c>
      <c r="M139" s="58">
        <f>IF(OR($L139="",$E139=""),"",$E139-$L139)</f>
        <v/>
      </c>
      <c r="N139" s="16">
        <f>IF($B139="","",IF($D139="","入力が足りません",IF($E139&gt;=100,"完了",IF($I139="","日程が出ません",IF($I139&lt;TODAY(),"遅れています",IF($H139&gt;TODAY(),"これから","いま進める"))))))</f>
        <v/>
      </c>
      <c r="O139" s="16">
        <f>IF($I139="","",TEXT($I139,"yyyy/mm"))</f>
        <v/>
      </c>
      <c r="P139" s="17">
        <f>IF(OR($H139="",$I139="",P$4=""),"",IF(AND($H139&lt;=P$4+'集計を見る'!$B$31-1,$I139&gt;=P$4),"■",""))</f>
        <v/>
      </c>
      <c r="Q139" s="17">
        <f>IF(OR($H139="",$I139="",Q$4=""),"",IF(AND($H139&lt;=Q$4+'集計を見る'!$B$31-1,$I139&gt;=Q$4),"■",""))</f>
        <v/>
      </c>
      <c r="R139" s="17">
        <f>IF(OR($H139="",$I139="",R$4=""),"",IF(AND($H139&lt;=R$4+'集計を見る'!$B$31-1,$I139&gt;=R$4),"■",""))</f>
        <v/>
      </c>
      <c r="S139" s="17">
        <f>IF(OR($H139="",$I139="",S$4=""),"",IF(AND($H139&lt;=S$4+'集計を見る'!$B$31-1,$I139&gt;=S$4),"■",""))</f>
        <v/>
      </c>
      <c r="T139" s="17">
        <f>IF(OR($H139="",$I139="",T$4=""),"",IF(AND($H139&lt;=T$4+'集計を見る'!$B$31-1,$I139&gt;=T$4),"■",""))</f>
        <v/>
      </c>
      <c r="U139" s="17">
        <f>IF(OR($H139="",$I139="",U$4=""),"",IF(AND($H139&lt;=U$4+'集計を見る'!$B$31-1,$I139&gt;=U$4),"■",""))</f>
        <v/>
      </c>
      <c r="V139" s="17">
        <f>IF(OR($H139="",$I139="",V$4=""),"",IF(AND($H139&lt;=V$4+'集計を見る'!$B$31-1,$I139&gt;=V$4),"■",""))</f>
        <v/>
      </c>
      <c r="W139" s="17">
        <f>IF(OR($H139="",$I139="",W$4=""),"",IF(AND($H139&lt;=W$4+'集計を見る'!$B$31-1,$I139&gt;=W$4),"■",""))</f>
        <v/>
      </c>
      <c r="X139" s="17">
        <f>IF(OR($H139="",$I139="",X$4=""),"",IF(AND($H139&lt;=X$4+'集計を見る'!$B$31-1,$I139&gt;=X$4),"■",""))</f>
        <v/>
      </c>
      <c r="Y139" s="17">
        <f>IF(OR($H139="",$I139="",Y$4=""),"",IF(AND($H139&lt;=Y$4+'集計を見る'!$B$31-1,$I139&gt;=Y$4),"■",""))</f>
        <v/>
      </c>
      <c r="Z139" s="17">
        <f>IF(OR($H139="",$I139="",Z$4=""),"",IF(AND($H139&lt;=Z$4+'集計を見る'!$B$31-1,$I139&gt;=Z$4),"■",""))</f>
        <v/>
      </c>
      <c r="AA139" s="17">
        <f>IF(OR($H139="",$I139="",AA$4=""),"",IF(AND($H139&lt;=AA$4+'集計を見る'!$B$31-1,$I139&gt;=AA$4),"■",""))</f>
        <v/>
      </c>
    </row>
    <row r="140" hidden="1" ht="22" customHeight="1">
      <c r="A140" s="79" t="n"/>
      <c r="B140" s="80" t="n"/>
      <c r="C140" s="79" t="n"/>
      <c r="D140" s="78" t="n"/>
      <c r="E140" s="81" t="n"/>
      <c r="F140" s="80" t="n"/>
      <c r="G140" s="59">
        <f>IF(OR($B140="",$D140=""),"",MAX(1,ROUNDUP($D140/IF(OR($B$2="",$B$2&lt;=0),1,$B$2),0)))</f>
        <v/>
      </c>
      <c r="H140" s="19">
        <f>IF(OR($G140="",'集計を見る'!$B$10=""),"",IF($B$3="はい",'集計を見る'!$B$10+SUM($G$5:$G140)-$G140,IF(SUM($G$5:$G140)-$G140=0,'集計を見る'!$B$10,WORKDAY('集計を見る'!$B$10,SUM($G$5:$G140)-$G140))))</f>
        <v/>
      </c>
      <c r="I140" s="19">
        <f>IF(OR($G140="",'集計を見る'!$B$10=""),"",IF($B$3="はい",'集計を見る'!$B$10+SUM($G$5:$G140)-1,IF(SUM($G$5:$G140)-1=0,'集計を見る'!$B$10,WORKDAY('集計を見る'!$B$10,SUM($G$5:$G140)-1))))</f>
        <v/>
      </c>
      <c r="J140" s="59">
        <f>IF($I140="","",$I140-TODAY())</f>
        <v/>
      </c>
      <c r="K140" s="60">
        <f>IF($D140="","",ROUND($D140*(100-IF($E140="",0,$E140))/100,1))</f>
        <v/>
      </c>
      <c r="L140" s="61">
        <f>IF(OR($H140="",$I140=""),"",IF(TODAY()&gt;=$I140,100,IF(TODAY()&lt;$H140,0,ROUND((TODAY()-$H140+1)/($I140-$H140+1)*100,0))))</f>
        <v/>
      </c>
      <c r="M140" s="62">
        <f>IF(OR($L140="",$E140=""),"",$E140-$L140)</f>
        <v/>
      </c>
      <c r="N140" s="23">
        <f>IF($B140="","",IF($D140="","入力が足りません",IF($E140&gt;=100,"完了",IF($I140="","日程が出ません",IF($I140&lt;TODAY(),"遅れています",IF($H140&gt;TODAY(),"これから","いま進める"))))))</f>
        <v/>
      </c>
      <c r="O140" s="23">
        <f>IF($I140="","",TEXT($I140,"yyyy/mm"))</f>
        <v/>
      </c>
      <c r="P140" s="24">
        <f>IF(OR($H140="",$I140="",P$4=""),"",IF(AND($H140&lt;=P$4+'集計を見る'!$B$31-1,$I140&gt;=P$4),"■",""))</f>
        <v/>
      </c>
      <c r="Q140" s="24">
        <f>IF(OR($H140="",$I140="",Q$4=""),"",IF(AND($H140&lt;=Q$4+'集計を見る'!$B$31-1,$I140&gt;=Q$4),"■",""))</f>
        <v/>
      </c>
      <c r="R140" s="24">
        <f>IF(OR($H140="",$I140="",R$4=""),"",IF(AND($H140&lt;=R$4+'集計を見る'!$B$31-1,$I140&gt;=R$4),"■",""))</f>
        <v/>
      </c>
      <c r="S140" s="24">
        <f>IF(OR($H140="",$I140="",S$4=""),"",IF(AND($H140&lt;=S$4+'集計を見る'!$B$31-1,$I140&gt;=S$4),"■",""))</f>
        <v/>
      </c>
      <c r="T140" s="24">
        <f>IF(OR($H140="",$I140="",T$4=""),"",IF(AND($H140&lt;=T$4+'集計を見る'!$B$31-1,$I140&gt;=T$4),"■",""))</f>
        <v/>
      </c>
      <c r="U140" s="24">
        <f>IF(OR($H140="",$I140="",U$4=""),"",IF(AND($H140&lt;=U$4+'集計を見る'!$B$31-1,$I140&gt;=U$4),"■",""))</f>
        <v/>
      </c>
      <c r="V140" s="24">
        <f>IF(OR($H140="",$I140="",V$4=""),"",IF(AND($H140&lt;=V$4+'集計を見る'!$B$31-1,$I140&gt;=V$4),"■",""))</f>
        <v/>
      </c>
      <c r="W140" s="24">
        <f>IF(OR($H140="",$I140="",W$4=""),"",IF(AND($H140&lt;=W$4+'集計を見る'!$B$31-1,$I140&gt;=W$4),"■",""))</f>
        <v/>
      </c>
      <c r="X140" s="24">
        <f>IF(OR($H140="",$I140="",X$4=""),"",IF(AND($H140&lt;=X$4+'集計を見る'!$B$31-1,$I140&gt;=X$4),"■",""))</f>
        <v/>
      </c>
      <c r="Y140" s="24">
        <f>IF(OR($H140="",$I140="",Y$4=""),"",IF(AND($H140&lt;=Y$4+'集計を見る'!$B$31-1,$I140&gt;=Y$4),"■",""))</f>
        <v/>
      </c>
      <c r="Z140" s="24">
        <f>IF(OR($H140="",$I140="",Z$4=""),"",IF(AND($H140&lt;=Z$4+'集計を見る'!$B$31-1,$I140&gt;=Z$4),"■",""))</f>
        <v/>
      </c>
      <c r="AA140" s="24">
        <f>IF(OR($H140="",$I140="",AA$4=""),"",IF(AND($H140&lt;=AA$4+'集計を見る'!$B$31-1,$I140&gt;=AA$4),"■",""))</f>
        <v/>
      </c>
    </row>
    <row r="141" hidden="1" ht="22" customHeight="1">
      <c r="A141" s="79" t="n"/>
      <c r="B141" s="80" t="n"/>
      <c r="C141" s="79" t="n"/>
      <c r="D141" s="78" t="n"/>
      <c r="E141" s="81" t="n"/>
      <c r="F141" s="80" t="n"/>
      <c r="G141" s="55">
        <f>IF(OR($B141="",$D141=""),"",MAX(1,ROUNDUP($D141/IF(OR($B$2="",$B$2&lt;=0),1,$B$2),0)))</f>
        <v/>
      </c>
      <c r="H141" s="12">
        <f>IF(OR($G141="",'集計を見る'!$B$10=""),"",IF($B$3="はい",'集計を見る'!$B$10+SUM($G$5:$G141)-$G141,IF(SUM($G$5:$G141)-$G141=0,'集計を見る'!$B$10,WORKDAY('集計を見る'!$B$10,SUM($G$5:$G141)-$G141))))</f>
        <v/>
      </c>
      <c r="I141" s="12">
        <f>IF(OR($G141="",'集計を見る'!$B$10=""),"",IF($B$3="はい",'集計を見る'!$B$10+SUM($G$5:$G141)-1,IF(SUM($G$5:$G141)-1=0,'集計を見る'!$B$10,WORKDAY('集計を見る'!$B$10,SUM($G$5:$G141)-1))))</f>
        <v/>
      </c>
      <c r="J141" s="55">
        <f>IF($I141="","",$I141-TODAY())</f>
        <v/>
      </c>
      <c r="K141" s="56">
        <f>IF($D141="","",ROUND($D141*(100-IF($E141="",0,$E141))/100,1))</f>
        <v/>
      </c>
      <c r="L141" s="57">
        <f>IF(OR($H141="",$I141=""),"",IF(TODAY()&gt;=$I141,100,IF(TODAY()&lt;$H141,0,ROUND((TODAY()-$H141+1)/($I141-$H141+1)*100,0))))</f>
        <v/>
      </c>
      <c r="M141" s="58">
        <f>IF(OR($L141="",$E141=""),"",$E141-$L141)</f>
        <v/>
      </c>
      <c r="N141" s="16">
        <f>IF($B141="","",IF($D141="","入力が足りません",IF($E141&gt;=100,"完了",IF($I141="","日程が出ません",IF($I141&lt;TODAY(),"遅れています",IF($H141&gt;TODAY(),"これから","いま進める"))))))</f>
        <v/>
      </c>
      <c r="O141" s="16">
        <f>IF($I141="","",TEXT($I141,"yyyy/mm"))</f>
        <v/>
      </c>
      <c r="P141" s="17">
        <f>IF(OR($H141="",$I141="",P$4=""),"",IF(AND($H141&lt;=P$4+'集計を見る'!$B$31-1,$I141&gt;=P$4),"■",""))</f>
        <v/>
      </c>
      <c r="Q141" s="17">
        <f>IF(OR($H141="",$I141="",Q$4=""),"",IF(AND($H141&lt;=Q$4+'集計を見る'!$B$31-1,$I141&gt;=Q$4),"■",""))</f>
        <v/>
      </c>
      <c r="R141" s="17">
        <f>IF(OR($H141="",$I141="",R$4=""),"",IF(AND($H141&lt;=R$4+'集計を見る'!$B$31-1,$I141&gt;=R$4),"■",""))</f>
        <v/>
      </c>
      <c r="S141" s="17">
        <f>IF(OR($H141="",$I141="",S$4=""),"",IF(AND($H141&lt;=S$4+'集計を見る'!$B$31-1,$I141&gt;=S$4),"■",""))</f>
        <v/>
      </c>
      <c r="T141" s="17">
        <f>IF(OR($H141="",$I141="",T$4=""),"",IF(AND($H141&lt;=T$4+'集計を見る'!$B$31-1,$I141&gt;=T$4),"■",""))</f>
        <v/>
      </c>
      <c r="U141" s="17">
        <f>IF(OR($H141="",$I141="",U$4=""),"",IF(AND($H141&lt;=U$4+'集計を見る'!$B$31-1,$I141&gt;=U$4),"■",""))</f>
        <v/>
      </c>
      <c r="V141" s="17">
        <f>IF(OR($H141="",$I141="",V$4=""),"",IF(AND($H141&lt;=V$4+'集計を見る'!$B$31-1,$I141&gt;=V$4),"■",""))</f>
        <v/>
      </c>
      <c r="W141" s="17">
        <f>IF(OR($H141="",$I141="",W$4=""),"",IF(AND($H141&lt;=W$4+'集計を見る'!$B$31-1,$I141&gt;=W$4),"■",""))</f>
        <v/>
      </c>
      <c r="X141" s="17">
        <f>IF(OR($H141="",$I141="",X$4=""),"",IF(AND($H141&lt;=X$4+'集計を見る'!$B$31-1,$I141&gt;=X$4),"■",""))</f>
        <v/>
      </c>
      <c r="Y141" s="17">
        <f>IF(OR($H141="",$I141="",Y$4=""),"",IF(AND($H141&lt;=Y$4+'集計を見る'!$B$31-1,$I141&gt;=Y$4),"■",""))</f>
        <v/>
      </c>
      <c r="Z141" s="17">
        <f>IF(OR($H141="",$I141="",Z$4=""),"",IF(AND($H141&lt;=Z$4+'集計を見る'!$B$31-1,$I141&gt;=Z$4),"■",""))</f>
        <v/>
      </c>
      <c r="AA141" s="17">
        <f>IF(OR($H141="",$I141="",AA$4=""),"",IF(AND($H141&lt;=AA$4+'集計を見る'!$B$31-1,$I141&gt;=AA$4),"■",""))</f>
        <v/>
      </c>
    </row>
    <row r="142" hidden="1" ht="22" customHeight="1">
      <c r="A142" s="79" t="n"/>
      <c r="B142" s="80" t="n"/>
      <c r="C142" s="79" t="n"/>
      <c r="D142" s="78" t="n"/>
      <c r="E142" s="81" t="n"/>
      <c r="F142" s="80" t="n"/>
      <c r="G142" s="59">
        <f>IF(OR($B142="",$D142=""),"",MAX(1,ROUNDUP($D142/IF(OR($B$2="",$B$2&lt;=0),1,$B$2),0)))</f>
        <v/>
      </c>
      <c r="H142" s="19">
        <f>IF(OR($G142="",'集計を見る'!$B$10=""),"",IF($B$3="はい",'集計を見る'!$B$10+SUM($G$5:$G142)-$G142,IF(SUM($G$5:$G142)-$G142=0,'集計を見る'!$B$10,WORKDAY('集計を見る'!$B$10,SUM($G$5:$G142)-$G142))))</f>
        <v/>
      </c>
      <c r="I142" s="19">
        <f>IF(OR($G142="",'集計を見る'!$B$10=""),"",IF($B$3="はい",'集計を見る'!$B$10+SUM($G$5:$G142)-1,IF(SUM($G$5:$G142)-1=0,'集計を見る'!$B$10,WORKDAY('集計を見る'!$B$10,SUM($G$5:$G142)-1))))</f>
        <v/>
      </c>
      <c r="J142" s="59">
        <f>IF($I142="","",$I142-TODAY())</f>
        <v/>
      </c>
      <c r="K142" s="60">
        <f>IF($D142="","",ROUND($D142*(100-IF($E142="",0,$E142))/100,1))</f>
        <v/>
      </c>
      <c r="L142" s="61">
        <f>IF(OR($H142="",$I142=""),"",IF(TODAY()&gt;=$I142,100,IF(TODAY()&lt;$H142,0,ROUND((TODAY()-$H142+1)/($I142-$H142+1)*100,0))))</f>
        <v/>
      </c>
      <c r="M142" s="62">
        <f>IF(OR($L142="",$E142=""),"",$E142-$L142)</f>
        <v/>
      </c>
      <c r="N142" s="23">
        <f>IF($B142="","",IF($D142="","入力が足りません",IF($E142&gt;=100,"完了",IF($I142="","日程が出ません",IF($I142&lt;TODAY(),"遅れています",IF($H142&gt;TODAY(),"これから","いま進める"))))))</f>
        <v/>
      </c>
      <c r="O142" s="23">
        <f>IF($I142="","",TEXT($I142,"yyyy/mm"))</f>
        <v/>
      </c>
      <c r="P142" s="24">
        <f>IF(OR($H142="",$I142="",P$4=""),"",IF(AND($H142&lt;=P$4+'集計を見る'!$B$31-1,$I142&gt;=P$4),"■",""))</f>
        <v/>
      </c>
      <c r="Q142" s="24">
        <f>IF(OR($H142="",$I142="",Q$4=""),"",IF(AND($H142&lt;=Q$4+'集計を見る'!$B$31-1,$I142&gt;=Q$4),"■",""))</f>
        <v/>
      </c>
      <c r="R142" s="24">
        <f>IF(OR($H142="",$I142="",R$4=""),"",IF(AND($H142&lt;=R$4+'集計を見る'!$B$31-1,$I142&gt;=R$4),"■",""))</f>
        <v/>
      </c>
      <c r="S142" s="24">
        <f>IF(OR($H142="",$I142="",S$4=""),"",IF(AND($H142&lt;=S$4+'集計を見る'!$B$31-1,$I142&gt;=S$4),"■",""))</f>
        <v/>
      </c>
      <c r="T142" s="24">
        <f>IF(OR($H142="",$I142="",T$4=""),"",IF(AND($H142&lt;=T$4+'集計を見る'!$B$31-1,$I142&gt;=T$4),"■",""))</f>
        <v/>
      </c>
      <c r="U142" s="24">
        <f>IF(OR($H142="",$I142="",U$4=""),"",IF(AND($H142&lt;=U$4+'集計を見る'!$B$31-1,$I142&gt;=U$4),"■",""))</f>
        <v/>
      </c>
      <c r="V142" s="24">
        <f>IF(OR($H142="",$I142="",V$4=""),"",IF(AND($H142&lt;=V$4+'集計を見る'!$B$31-1,$I142&gt;=V$4),"■",""))</f>
        <v/>
      </c>
      <c r="W142" s="24">
        <f>IF(OR($H142="",$I142="",W$4=""),"",IF(AND($H142&lt;=W$4+'集計を見る'!$B$31-1,$I142&gt;=W$4),"■",""))</f>
        <v/>
      </c>
      <c r="X142" s="24">
        <f>IF(OR($H142="",$I142="",X$4=""),"",IF(AND($H142&lt;=X$4+'集計を見る'!$B$31-1,$I142&gt;=X$4),"■",""))</f>
        <v/>
      </c>
      <c r="Y142" s="24">
        <f>IF(OR($H142="",$I142="",Y$4=""),"",IF(AND($H142&lt;=Y$4+'集計を見る'!$B$31-1,$I142&gt;=Y$4),"■",""))</f>
        <v/>
      </c>
      <c r="Z142" s="24">
        <f>IF(OR($H142="",$I142="",Z$4=""),"",IF(AND($H142&lt;=Z$4+'集計を見る'!$B$31-1,$I142&gt;=Z$4),"■",""))</f>
        <v/>
      </c>
      <c r="AA142" s="24">
        <f>IF(OR($H142="",$I142="",AA$4=""),"",IF(AND($H142&lt;=AA$4+'集計を見る'!$B$31-1,$I142&gt;=AA$4),"■",""))</f>
        <v/>
      </c>
    </row>
    <row r="143" hidden="1" ht="22" customHeight="1">
      <c r="A143" s="79" t="n"/>
      <c r="B143" s="80" t="n"/>
      <c r="C143" s="79" t="n"/>
      <c r="D143" s="78" t="n"/>
      <c r="E143" s="81" t="n"/>
      <c r="F143" s="80" t="n"/>
      <c r="G143" s="55">
        <f>IF(OR($B143="",$D143=""),"",MAX(1,ROUNDUP($D143/IF(OR($B$2="",$B$2&lt;=0),1,$B$2),0)))</f>
        <v/>
      </c>
      <c r="H143" s="12">
        <f>IF(OR($G143="",'集計を見る'!$B$10=""),"",IF($B$3="はい",'集計を見る'!$B$10+SUM($G$5:$G143)-$G143,IF(SUM($G$5:$G143)-$G143=0,'集計を見る'!$B$10,WORKDAY('集計を見る'!$B$10,SUM($G$5:$G143)-$G143))))</f>
        <v/>
      </c>
      <c r="I143" s="12">
        <f>IF(OR($G143="",'集計を見る'!$B$10=""),"",IF($B$3="はい",'集計を見る'!$B$10+SUM($G$5:$G143)-1,IF(SUM($G$5:$G143)-1=0,'集計を見る'!$B$10,WORKDAY('集計を見る'!$B$10,SUM($G$5:$G143)-1))))</f>
        <v/>
      </c>
      <c r="J143" s="55">
        <f>IF($I143="","",$I143-TODAY())</f>
        <v/>
      </c>
      <c r="K143" s="56">
        <f>IF($D143="","",ROUND($D143*(100-IF($E143="",0,$E143))/100,1))</f>
        <v/>
      </c>
      <c r="L143" s="57">
        <f>IF(OR($H143="",$I143=""),"",IF(TODAY()&gt;=$I143,100,IF(TODAY()&lt;$H143,0,ROUND((TODAY()-$H143+1)/($I143-$H143+1)*100,0))))</f>
        <v/>
      </c>
      <c r="M143" s="58">
        <f>IF(OR($L143="",$E143=""),"",$E143-$L143)</f>
        <v/>
      </c>
      <c r="N143" s="16">
        <f>IF($B143="","",IF($D143="","入力が足りません",IF($E143&gt;=100,"完了",IF($I143="","日程が出ません",IF($I143&lt;TODAY(),"遅れています",IF($H143&gt;TODAY(),"これから","いま進める"))))))</f>
        <v/>
      </c>
      <c r="O143" s="16">
        <f>IF($I143="","",TEXT($I143,"yyyy/mm"))</f>
        <v/>
      </c>
      <c r="P143" s="17">
        <f>IF(OR($H143="",$I143="",P$4=""),"",IF(AND($H143&lt;=P$4+'集計を見る'!$B$31-1,$I143&gt;=P$4),"■",""))</f>
        <v/>
      </c>
      <c r="Q143" s="17">
        <f>IF(OR($H143="",$I143="",Q$4=""),"",IF(AND($H143&lt;=Q$4+'集計を見る'!$B$31-1,$I143&gt;=Q$4),"■",""))</f>
        <v/>
      </c>
      <c r="R143" s="17">
        <f>IF(OR($H143="",$I143="",R$4=""),"",IF(AND($H143&lt;=R$4+'集計を見る'!$B$31-1,$I143&gt;=R$4),"■",""))</f>
        <v/>
      </c>
      <c r="S143" s="17">
        <f>IF(OR($H143="",$I143="",S$4=""),"",IF(AND($H143&lt;=S$4+'集計を見る'!$B$31-1,$I143&gt;=S$4),"■",""))</f>
        <v/>
      </c>
      <c r="T143" s="17">
        <f>IF(OR($H143="",$I143="",T$4=""),"",IF(AND($H143&lt;=T$4+'集計を見る'!$B$31-1,$I143&gt;=T$4),"■",""))</f>
        <v/>
      </c>
      <c r="U143" s="17">
        <f>IF(OR($H143="",$I143="",U$4=""),"",IF(AND($H143&lt;=U$4+'集計を見る'!$B$31-1,$I143&gt;=U$4),"■",""))</f>
        <v/>
      </c>
      <c r="V143" s="17">
        <f>IF(OR($H143="",$I143="",V$4=""),"",IF(AND($H143&lt;=V$4+'集計を見る'!$B$31-1,$I143&gt;=V$4),"■",""))</f>
        <v/>
      </c>
      <c r="W143" s="17">
        <f>IF(OR($H143="",$I143="",W$4=""),"",IF(AND($H143&lt;=W$4+'集計を見る'!$B$31-1,$I143&gt;=W$4),"■",""))</f>
        <v/>
      </c>
      <c r="X143" s="17">
        <f>IF(OR($H143="",$I143="",X$4=""),"",IF(AND($H143&lt;=X$4+'集計を見る'!$B$31-1,$I143&gt;=X$4),"■",""))</f>
        <v/>
      </c>
      <c r="Y143" s="17">
        <f>IF(OR($H143="",$I143="",Y$4=""),"",IF(AND($H143&lt;=Y$4+'集計を見る'!$B$31-1,$I143&gt;=Y$4),"■",""))</f>
        <v/>
      </c>
      <c r="Z143" s="17">
        <f>IF(OR($H143="",$I143="",Z$4=""),"",IF(AND($H143&lt;=Z$4+'集計を見る'!$B$31-1,$I143&gt;=Z$4),"■",""))</f>
        <v/>
      </c>
      <c r="AA143" s="17">
        <f>IF(OR($H143="",$I143="",AA$4=""),"",IF(AND($H143&lt;=AA$4+'集計を見る'!$B$31-1,$I143&gt;=AA$4),"■",""))</f>
        <v/>
      </c>
    </row>
    <row r="144" hidden="1" ht="22" customHeight="1">
      <c r="A144" s="79" t="n"/>
      <c r="B144" s="80" t="n"/>
      <c r="C144" s="79" t="n"/>
      <c r="D144" s="78" t="n"/>
      <c r="E144" s="81" t="n"/>
      <c r="F144" s="80" t="n"/>
      <c r="G144" s="59">
        <f>IF(OR($B144="",$D144=""),"",MAX(1,ROUNDUP($D144/IF(OR($B$2="",$B$2&lt;=0),1,$B$2),0)))</f>
        <v/>
      </c>
      <c r="H144" s="19">
        <f>IF(OR($G144="",'集計を見る'!$B$10=""),"",IF($B$3="はい",'集計を見る'!$B$10+SUM($G$5:$G144)-$G144,IF(SUM($G$5:$G144)-$G144=0,'集計を見る'!$B$10,WORKDAY('集計を見る'!$B$10,SUM($G$5:$G144)-$G144))))</f>
        <v/>
      </c>
      <c r="I144" s="19">
        <f>IF(OR($G144="",'集計を見る'!$B$10=""),"",IF($B$3="はい",'集計を見る'!$B$10+SUM($G$5:$G144)-1,IF(SUM($G$5:$G144)-1=0,'集計を見る'!$B$10,WORKDAY('集計を見る'!$B$10,SUM($G$5:$G144)-1))))</f>
        <v/>
      </c>
      <c r="J144" s="59">
        <f>IF($I144="","",$I144-TODAY())</f>
        <v/>
      </c>
      <c r="K144" s="60">
        <f>IF($D144="","",ROUND($D144*(100-IF($E144="",0,$E144))/100,1))</f>
        <v/>
      </c>
      <c r="L144" s="61">
        <f>IF(OR($H144="",$I144=""),"",IF(TODAY()&gt;=$I144,100,IF(TODAY()&lt;$H144,0,ROUND((TODAY()-$H144+1)/($I144-$H144+1)*100,0))))</f>
        <v/>
      </c>
      <c r="M144" s="62">
        <f>IF(OR($L144="",$E144=""),"",$E144-$L144)</f>
        <v/>
      </c>
      <c r="N144" s="23">
        <f>IF($B144="","",IF($D144="","入力が足りません",IF($E144&gt;=100,"完了",IF($I144="","日程が出ません",IF($I144&lt;TODAY(),"遅れています",IF($H144&gt;TODAY(),"これから","いま進める"))))))</f>
        <v/>
      </c>
      <c r="O144" s="23">
        <f>IF($I144="","",TEXT($I144,"yyyy/mm"))</f>
        <v/>
      </c>
      <c r="P144" s="24">
        <f>IF(OR($H144="",$I144="",P$4=""),"",IF(AND($H144&lt;=P$4+'集計を見る'!$B$31-1,$I144&gt;=P$4),"■",""))</f>
        <v/>
      </c>
      <c r="Q144" s="24">
        <f>IF(OR($H144="",$I144="",Q$4=""),"",IF(AND($H144&lt;=Q$4+'集計を見る'!$B$31-1,$I144&gt;=Q$4),"■",""))</f>
        <v/>
      </c>
      <c r="R144" s="24">
        <f>IF(OR($H144="",$I144="",R$4=""),"",IF(AND($H144&lt;=R$4+'集計を見る'!$B$31-1,$I144&gt;=R$4),"■",""))</f>
        <v/>
      </c>
      <c r="S144" s="24">
        <f>IF(OR($H144="",$I144="",S$4=""),"",IF(AND($H144&lt;=S$4+'集計を見る'!$B$31-1,$I144&gt;=S$4),"■",""))</f>
        <v/>
      </c>
      <c r="T144" s="24">
        <f>IF(OR($H144="",$I144="",T$4=""),"",IF(AND($H144&lt;=T$4+'集計を見る'!$B$31-1,$I144&gt;=T$4),"■",""))</f>
        <v/>
      </c>
      <c r="U144" s="24">
        <f>IF(OR($H144="",$I144="",U$4=""),"",IF(AND($H144&lt;=U$4+'集計を見る'!$B$31-1,$I144&gt;=U$4),"■",""))</f>
        <v/>
      </c>
      <c r="V144" s="24">
        <f>IF(OR($H144="",$I144="",V$4=""),"",IF(AND($H144&lt;=V$4+'集計を見る'!$B$31-1,$I144&gt;=V$4),"■",""))</f>
        <v/>
      </c>
      <c r="W144" s="24">
        <f>IF(OR($H144="",$I144="",W$4=""),"",IF(AND($H144&lt;=W$4+'集計を見る'!$B$31-1,$I144&gt;=W$4),"■",""))</f>
        <v/>
      </c>
      <c r="X144" s="24">
        <f>IF(OR($H144="",$I144="",X$4=""),"",IF(AND($H144&lt;=X$4+'集計を見る'!$B$31-1,$I144&gt;=X$4),"■",""))</f>
        <v/>
      </c>
      <c r="Y144" s="24">
        <f>IF(OR($H144="",$I144="",Y$4=""),"",IF(AND($H144&lt;=Y$4+'集計を見る'!$B$31-1,$I144&gt;=Y$4),"■",""))</f>
        <v/>
      </c>
      <c r="Z144" s="24">
        <f>IF(OR($H144="",$I144="",Z$4=""),"",IF(AND($H144&lt;=Z$4+'集計を見る'!$B$31-1,$I144&gt;=Z$4),"■",""))</f>
        <v/>
      </c>
      <c r="AA144" s="24">
        <f>IF(OR($H144="",$I144="",AA$4=""),"",IF(AND($H144&lt;=AA$4+'集計を見る'!$B$31-1,$I144&gt;=AA$4),"■",""))</f>
        <v/>
      </c>
    </row>
    <row r="145" hidden="1" ht="22" customHeight="1">
      <c r="A145" s="79" t="n"/>
      <c r="B145" s="80" t="n"/>
      <c r="C145" s="79" t="n"/>
      <c r="D145" s="78" t="n"/>
      <c r="E145" s="81" t="n"/>
      <c r="F145" s="80" t="n"/>
      <c r="G145" s="55">
        <f>IF(OR($B145="",$D145=""),"",MAX(1,ROUNDUP($D145/IF(OR($B$2="",$B$2&lt;=0),1,$B$2),0)))</f>
        <v/>
      </c>
      <c r="H145" s="12">
        <f>IF(OR($G145="",'集計を見る'!$B$10=""),"",IF($B$3="はい",'集計を見る'!$B$10+SUM($G$5:$G145)-$G145,IF(SUM($G$5:$G145)-$G145=0,'集計を見る'!$B$10,WORKDAY('集計を見る'!$B$10,SUM($G$5:$G145)-$G145))))</f>
        <v/>
      </c>
      <c r="I145" s="12">
        <f>IF(OR($G145="",'集計を見る'!$B$10=""),"",IF($B$3="はい",'集計を見る'!$B$10+SUM($G$5:$G145)-1,IF(SUM($G$5:$G145)-1=0,'集計を見る'!$B$10,WORKDAY('集計を見る'!$B$10,SUM($G$5:$G145)-1))))</f>
        <v/>
      </c>
      <c r="J145" s="55">
        <f>IF($I145="","",$I145-TODAY())</f>
        <v/>
      </c>
      <c r="K145" s="56">
        <f>IF($D145="","",ROUND($D145*(100-IF($E145="",0,$E145))/100,1))</f>
        <v/>
      </c>
      <c r="L145" s="57">
        <f>IF(OR($H145="",$I145=""),"",IF(TODAY()&gt;=$I145,100,IF(TODAY()&lt;$H145,0,ROUND((TODAY()-$H145+1)/($I145-$H145+1)*100,0))))</f>
        <v/>
      </c>
      <c r="M145" s="58">
        <f>IF(OR($L145="",$E145=""),"",$E145-$L145)</f>
        <v/>
      </c>
      <c r="N145" s="16">
        <f>IF($B145="","",IF($D145="","入力が足りません",IF($E145&gt;=100,"完了",IF($I145="","日程が出ません",IF($I145&lt;TODAY(),"遅れています",IF($H145&gt;TODAY(),"これから","いま進める"))))))</f>
        <v/>
      </c>
      <c r="O145" s="16">
        <f>IF($I145="","",TEXT($I145,"yyyy/mm"))</f>
        <v/>
      </c>
      <c r="P145" s="17">
        <f>IF(OR($H145="",$I145="",P$4=""),"",IF(AND($H145&lt;=P$4+'集計を見る'!$B$31-1,$I145&gt;=P$4),"■",""))</f>
        <v/>
      </c>
      <c r="Q145" s="17">
        <f>IF(OR($H145="",$I145="",Q$4=""),"",IF(AND($H145&lt;=Q$4+'集計を見る'!$B$31-1,$I145&gt;=Q$4),"■",""))</f>
        <v/>
      </c>
      <c r="R145" s="17">
        <f>IF(OR($H145="",$I145="",R$4=""),"",IF(AND($H145&lt;=R$4+'集計を見る'!$B$31-1,$I145&gt;=R$4),"■",""))</f>
        <v/>
      </c>
      <c r="S145" s="17">
        <f>IF(OR($H145="",$I145="",S$4=""),"",IF(AND($H145&lt;=S$4+'集計を見る'!$B$31-1,$I145&gt;=S$4),"■",""))</f>
        <v/>
      </c>
      <c r="T145" s="17">
        <f>IF(OR($H145="",$I145="",T$4=""),"",IF(AND($H145&lt;=T$4+'集計を見る'!$B$31-1,$I145&gt;=T$4),"■",""))</f>
        <v/>
      </c>
      <c r="U145" s="17">
        <f>IF(OR($H145="",$I145="",U$4=""),"",IF(AND($H145&lt;=U$4+'集計を見る'!$B$31-1,$I145&gt;=U$4),"■",""))</f>
        <v/>
      </c>
      <c r="V145" s="17">
        <f>IF(OR($H145="",$I145="",V$4=""),"",IF(AND($H145&lt;=V$4+'集計を見る'!$B$31-1,$I145&gt;=V$4),"■",""))</f>
        <v/>
      </c>
      <c r="W145" s="17">
        <f>IF(OR($H145="",$I145="",W$4=""),"",IF(AND($H145&lt;=W$4+'集計を見る'!$B$31-1,$I145&gt;=W$4),"■",""))</f>
        <v/>
      </c>
      <c r="X145" s="17">
        <f>IF(OR($H145="",$I145="",X$4=""),"",IF(AND($H145&lt;=X$4+'集計を見る'!$B$31-1,$I145&gt;=X$4),"■",""))</f>
        <v/>
      </c>
      <c r="Y145" s="17">
        <f>IF(OR($H145="",$I145="",Y$4=""),"",IF(AND($H145&lt;=Y$4+'集計を見る'!$B$31-1,$I145&gt;=Y$4),"■",""))</f>
        <v/>
      </c>
      <c r="Z145" s="17">
        <f>IF(OR($H145="",$I145="",Z$4=""),"",IF(AND($H145&lt;=Z$4+'集計を見る'!$B$31-1,$I145&gt;=Z$4),"■",""))</f>
        <v/>
      </c>
      <c r="AA145" s="17">
        <f>IF(OR($H145="",$I145="",AA$4=""),"",IF(AND($H145&lt;=AA$4+'集計を見る'!$B$31-1,$I145&gt;=AA$4),"■",""))</f>
        <v/>
      </c>
    </row>
    <row r="146" hidden="1" ht="22" customHeight="1">
      <c r="A146" s="79" t="n"/>
      <c r="B146" s="80" t="n"/>
      <c r="C146" s="79" t="n"/>
      <c r="D146" s="78" t="n"/>
      <c r="E146" s="81" t="n"/>
      <c r="F146" s="80" t="n"/>
      <c r="G146" s="59">
        <f>IF(OR($B146="",$D146=""),"",MAX(1,ROUNDUP($D146/IF(OR($B$2="",$B$2&lt;=0),1,$B$2),0)))</f>
        <v/>
      </c>
      <c r="H146" s="19">
        <f>IF(OR($G146="",'集計を見る'!$B$10=""),"",IF($B$3="はい",'集計を見る'!$B$10+SUM($G$5:$G146)-$G146,IF(SUM($G$5:$G146)-$G146=0,'集計を見る'!$B$10,WORKDAY('集計を見る'!$B$10,SUM($G$5:$G146)-$G146))))</f>
        <v/>
      </c>
      <c r="I146" s="19">
        <f>IF(OR($G146="",'集計を見る'!$B$10=""),"",IF($B$3="はい",'集計を見る'!$B$10+SUM($G$5:$G146)-1,IF(SUM($G$5:$G146)-1=0,'集計を見る'!$B$10,WORKDAY('集計を見る'!$B$10,SUM($G$5:$G146)-1))))</f>
        <v/>
      </c>
      <c r="J146" s="59">
        <f>IF($I146="","",$I146-TODAY())</f>
        <v/>
      </c>
      <c r="K146" s="60">
        <f>IF($D146="","",ROUND($D146*(100-IF($E146="",0,$E146))/100,1))</f>
        <v/>
      </c>
      <c r="L146" s="61">
        <f>IF(OR($H146="",$I146=""),"",IF(TODAY()&gt;=$I146,100,IF(TODAY()&lt;$H146,0,ROUND((TODAY()-$H146+1)/($I146-$H146+1)*100,0))))</f>
        <v/>
      </c>
      <c r="M146" s="62">
        <f>IF(OR($L146="",$E146=""),"",$E146-$L146)</f>
        <v/>
      </c>
      <c r="N146" s="23">
        <f>IF($B146="","",IF($D146="","入力が足りません",IF($E146&gt;=100,"完了",IF($I146="","日程が出ません",IF($I146&lt;TODAY(),"遅れています",IF($H146&gt;TODAY(),"これから","いま進める"))))))</f>
        <v/>
      </c>
      <c r="O146" s="23">
        <f>IF($I146="","",TEXT($I146,"yyyy/mm"))</f>
        <v/>
      </c>
      <c r="P146" s="24">
        <f>IF(OR($H146="",$I146="",P$4=""),"",IF(AND($H146&lt;=P$4+'集計を見る'!$B$31-1,$I146&gt;=P$4),"■",""))</f>
        <v/>
      </c>
      <c r="Q146" s="24">
        <f>IF(OR($H146="",$I146="",Q$4=""),"",IF(AND($H146&lt;=Q$4+'集計を見る'!$B$31-1,$I146&gt;=Q$4),"■",""))</f>
        <v/>
      </c>
      <c r="R146" s="24">
        <f>IF(OR($H146="",$I146="",R$4=""),"",IF(AND($H146&lt;=R$4+'集計を見る'!$B$31-1,$I146&gt;=R$4),"■",""))</f>
        <v/>
      </c>
      <c r="S146" s="24">
        <f>IF(OR($H146="",$I146="",S$4=""),"",IF(AND($H146&lt;=S$4+'集計を見る'!$B$31-1,$I146&gt;=S$4),"■",""))</f>
        <v/>
      </c>
      <c r="T146" s="24">
        <f>IF(OR($H146="",$I146="",T$4=""),"",IF(AND($H146&lt;=T$4+'集計を見る'!$B$31-1,$I146&gt;=T$4),"■",""))</f>
        <v/>
      </c>
      <c r="U146" s="24">
        <f>IF(OR($H146="",$I146="",U$4=""),"",IF(AND($H146&lt;=U$4+'集計を見る'!$B$31-1,$I146&gt;=U$4),"■",""))</f>
        <v/>
      </c>
      <c r="V146" s="24">
        <f>IF(OR($H146="",$I146="",V$4=""),"",IF(AND($H146&lt;=V$4+'集計を見る'!$B$31-1,$I146&gt;=V$4),"■",""))</f>
        <v/>
      </c>
      <c r="W146" s="24">
        <f>IF(OR($H146="",$I146="",W$4=""),"",IF(AND($H146&lt;=W$4+'集計を見る'!$B$31-1,$I146&gt;=W$4),"■",""))</f>
        <v/>
      </c>
      <c r="X146" s="24">
        <f>IF(OR($H146="",$I146="",X$4=""),"",IF(AND($H146&lt;=X$4+'集計を見る'!$B$31-1,$I146&gt;=X$4),"■",""))</f>
        <v/>
      </c>
      <c r="Y146" s="24">
        <f>IF(OR($H146="",$I146="",Y$4=""),"",IF(AND($H146&lt;=Y$4+'集計を見る'!$B$31-1,$I146&gt;=Y$4),"■",""))</f>
        <v/>
      </c>
      <c r="Z146" s="24">
        <f>IF(OR($H146="",$I146="",Z$4=""),"",IF(AND($H146&lt;=Z$4+'集計を見る'!$B$31-1,$I146&gt;=Z$4),"■",""))</f>
        <v/>
      </c>
      <c r="AA146" s="24">
        <f>IF(OR($H146="",$I146="",AA$4=""),"",IF(AND($H146&lt;=AA$4+'集計を見る'!$B$31-1,$I146&gt;=AA$4),"■",""))</f>
        <v/>
      </c>
    </row>
    <row r="147" hidden="1" ht="22" customHeight="1">
      <c r="A147" s="79" t="n"/>
      <c r="B147" s="80" t="n"/>
      <c r="C147" s="79" t="n"/>
      <c r="D147" s="78" t="n"/>
      <c r="E147" s="81" t="n"/>
      <c r="F147" s="80" t="n"/>
      <c r="G147" s="55">
        <f>IF(OR($B147="",$D147=""),"",MAX(1,ROUNDUP($D147/IF(OR($B$2="",$B$2&lt;=0),1,$B$2),0)))</f>
        <v/>
      </c>
      <c r="H147" s="12">
        <f>IF(OR($G147="",'集計を見る'!$B$10=""),"",IF($B$3="はい",'集計を見る'!$B$10+SUM($G$5:$G147)-$G147,IF(SUM($G$5:$G147)-$G147=0,'集計を見る'!$B$10,WORKDAY('集計を見る'!$B$10,SUM($G$5:$G147)-$G147))))</f>
        <v/>
      </c>
      <c r="I147" s="12">
        <f>IF(OR($G147="",'集計を見る'!$B$10=""),"",IF($B$3="はい",'集計を見る'!$B$10+SUM($G$5:$G147)-1,IF(SUM($G$5:$G147)-1=0,'集計を見る'!$B$10,WORKDAY('集計を見る'!$B$10,SUM($G$5:$G147)-1))))</f>
        <v/>
      </c>
      <c r="J147" s="55">
        <f>IF($I147="","",$I147-TODAY())</f>
        <v/>
      </c>
      <c r="K147" s="56">
        <f>IF($D147="","",ROUND($D147*(100-IF($E147="",0,$E147))/100,1))</f>
        <v/>
      </c>
      <c r="L147" s="57">
        <f>IF(OR($H147="",$I147=""),"",IF(TODAY()&gt;=$I147,100,IF(TODAY()&lt;$H147,0,ROUND((TODAY()-$H147+1)/($I147-$H147+1)*100,0))))</f>
        <v/>
      </c>
      <c r="M147" s="58">
        <f>IF(OR($L147="",$E147=""),"",$E147-$L147)</f>
        <v/>
      </c>
      <c r="N147" s="16">
        <f>IF($B147="","",IF($D147="","入力が足りません",IF($E147&gt;=100,"完了",IF($I147="","日程が出ません",IF($I147&lt;TODAY(),"遅れています",IF($H147&gt;TODAY(),"これから","いま進める"))))))</f>
        <v/>
      </c>
      <c r="O147" s="16">
        <f>IF($I147="","",TEXT($I147,"yyyy/mm"))</f>
        <v/>
      </c>
      <c r="P147" s="17">
        <f>IF(OR($H147="",$I147="",P$4=""),"",IF(AND($H147&lt;=P$4+'集計を見る'!$B$31-1,$I147&gt;=P$4),"■",""))</f>
        <v/>
      </c>
      <c r="Q147" s="17">
        <f>IF(OR($H147="",$I147="",Q$4=""),"",IF(AND($H147&lt;=Q$4+'集計を見る'!$B$31-1,$I147&gt;=Q$4),"■",""))</f>
        <v/>
      </c>
      <c r="R147" s="17">
        <f>IF(OR($H147="",$I147="",R$4=""),"",IF(AND($H147&lt;=R$4+'集計を見る'!$B$31-1,$I147&gt;=R$4),"■",""))</f>
        <v/>
      </c>
      <c r="S147" s="17">
        <f>IF(OR($H147="",$I147="",S$4=""),"",IF(AND($H147&lt;=S$4+'集計を見る'!$B$31-1,$I147&gt;=S$4),"■",""))</f>
        <v/>
      </c>
      <c r="T147" s="17">
        <f>IF(OR($H147="",$I147="",T$4=""),"",IF(AND($H147&lt;=T$4+'集計を見る'!$B$31-1,$I147&gt;=T$4),"■",""))</f>
        <v/>
      </c>
      <c r="U147" s="17">
        <f>IF(OR($H147="",$I147="",U$4=""),"",IF(AND($H147&lt;=U$4+'集計を見る'!$B$31-1,$I147&gt;=U$4),"■",""))</f>
        <v/>
      </c>
      <c r="V147" s="17">
        <f>IF(OR($H147="",$I147="",V$4=""),"",IF(AND($H147&lt;=V$4+'集計を見る'!$B$31-1,$I147&gt;=V$4),"■",""))</f>
        <v/>
      </c>
      <c r="W147" s="17">
        <f>IF(OR($H147="",$I147="",W$4=""),"",IF(AND($H147&lt;=W$4+'集計を見る'!$B$31-1,$I147&gt;=W$4),"■",""))</f>
        <v/>
      </c>
      <c r="X147" s="17">
        <f>IF(OR($H147="",$I147="",X$4=""),"",IF(AND($H147&lt;=X$4+'集計を見る'!$B$31-1,$I147&gt;=X$4),"■",""))</f>
        <v/>
      </c>
      <c r="Y147" s="17">
        <f>IF(OR($H147="",$I147="",Y$4=""),"",IF(AND($H147&lt;=Y$4+'集計を見る'!$B$31-1,$I147&gt;=Y$4),"■",""))</f>
        <v/>
      </c>
      <c r="Z147" s="17">
        <f>IF(OR($H147="",$I147="",Z$4=""),"",IF(AND($H147&lt;=Z$4+'集計を見る'!$B$31-1,$I147&gt;=Z$4),"■",""))</f>
        <v/>
      </c>
      <c r="AA147" s="17">
        <f>IF(OR($H147="",$I147="",AA$4=""),"",IF(AND($H147&lt;=AA$4+'集計を見る'!$B$31-1,$I147&gt;=AA$4),"■",""))</f>
        <v/>
      </c>
    </row>
    <row r="148" hidden="1" ht="22" customHeight="1">
      <c r="A148" s="79" t="n"/>
      <c r="B148" s="80" t="n"/>
      <c r="C148" s="79" t="n"/>
      <c r="D148" s="78" t="n"/>
      <c r="E148" s="81" t="n"/>
      <c r="F148" s="80" t="n"/>
      <c r="G148" s="59">
        <f>IF(OR($B148="",$D148=""),"",MAX(1,ROUNDUP($D148/IF(OR($B$2="",$B$2&lt;=0),1,$B$2),0)))</f>
        <v/>
      </c>
      <c r="H148" s="19">
        <f>IF(OR($G148="",'集計を見る'!$B$10=""),"",IF($B$3="はい",'集計を見る'!$B$10+SUM($G$5:$G148)-$G148,IF(SUM($G$5:$G148)-$G148=0,'集計を見る'!$B$10,WORKDAY('集計を見る'!$B$10,SUM($G$5:$G148)-$G148))))</f>
        <v/>
      </c>
      <c r="I148" s="19">
        <f>IF(OR($G148="",'集計を見る'!$B$10=""),"",IF($B$3="はい",'集計を見る'!$B$10+SUM($G$5:$G148)-1,IF(SUM($G$5:$G148)-1=0,'集計を見る'!$B$10,WORKDAY('集計を見る'!$B$10,SUM($G$5:$G148)-1))))</f>
        <v/>
      </c>
      <c r="J148" s="59">
        <f>IF($I148="","",$I148-TODAY())</f>
        <v/>
      </c>
      <c r="K148" s="60">
        <f>IF($D148="","",ROUND($D148*(100-IF($E148="",0,$E148))/100,1))</f>
        <v/>
      </c>
      <c r="L148" s="61">
        <f>IF(OR($H148="",$I148=""),"",IF(TODAY()&gt;=$I148,100,IF(TODAY()&lt;$H148,0,ROUND((TODAY()-$H148+1)/($I148-$H148+1)*100,0))))</f>
        <v/>
      </c>
      <c r="M148" s="62">
        <f>IF(OR($L148="",$E148=""),"",$E148-$L148)</f>
        <v/>
      </c>
      <c r="N148" s="23">
        <f>IF($B148="","",IF($D148="","入力が足りません",IF($E148&gt;=100,"完了",IF($I148="","日程が出ません",IF($I148&lt;TODAY(),"遅れています",IF($H148&gt;TODAY(),"これから","いま進める"))))))</f>
        <v/>
      </c>
      <c r="O148" s="23">
        <f>IF($I148="","",TEXT($I148,"yyyy/mm"))</f>
        <v/>
      </c>
      <c r="P148" s="24">
        <f>IF(OR($H148="",$I148="",P$4=""),"",IF(AND($H148&lt;=P$4+'集計を見る'!$B$31-1,$I148&gt;=P$4),"■",""))</f>
        <v/>
      </c>
      <c r="Q148" s="24">
        <f>IF(OR($H148="",$I148="",Q$4=""),"",IF(AND($H148&lt;=Q$4+'集計を見る'!$B$31-1,$I148&gt;=Q$4),"■",""))</f>
        <v/>
      </c>
      <c r="R148" s="24">
        <f>IF(OR($H148="",$I148="",R$4=""),"",IF(AND($H148&lt;=R$4+'集計を見る'!$B$31-1,$I148&gt;=R$4),"■",""))</f>
        <v/>
      </c>
      <c r="S148" s="24">
        <f>IF(OR($H148="",$I148="",S$4=""),"",IF(AND($H148&lt;=S$4+'集計を見る'!$B$31-1,$I148&gt;=S$4),"■",""))</f>
        <v/>
      </c>
      <c r="T148" s="24">
        <f>IF(OR($H148="",$I148="",T$4=""),"",IF(AND($H148&lt;=T$4+'集計を見る'!$B$31-1,$I148&gt;=T$4),"■",""))</f>
        <v/>
      </c>
      <c r="U148" s="24">
        <f>IF(OR($H148="",$I148="",U$4=""),"",IF(AND($H148&lt;=U$4+'集計を見る'!$B$31-1,$I148&gt;=U$4),"■",""))</f>
        <v/>
      </c>
      <c r="V148" s="24">
        <f>IF(OR($H148="",$I148="",V$4=""),"",IF(AND($H148&lt;=V$4+'集計を見る'!$B$31-1,$I148&gt;=V$4),"■",""))</f>
        <v/>
      </c>
      <c r="W148" s="24">
        <f>IF(OR($H148="",$I148="",W$4=""),"",IF(AND($H148&lt;=W$4+'集計を見る'!$B$31-1,$I148&gt;=W$4),"■",""))</f>
        <v/>
      </c>
      <c r="X148" s="24">
        <f>IF(OR($H148="",$I148="",X$4=""),"",IF(AND($H148&lt;=X$4+'集計を見る'!$B$31-1,$I148&gt;=X$4),"■",""))</f>
        <v/>
      </c>
      <c r="Y148" s="24">
        <f>IF(OR($H148="",$I148="",Y$4=""),"",IF(AND($H148&lt;=Y$4+'集計を見る'!$B$31-1,$I148&gt;=Y$4),"■",""))</f>
        <v/>
      </c>
      <c r="Z148" s="24">
        <f>IF(OR($H148="",$I148="",Z$4=""),"",IF(AND($H148&lt;=Z$4+'集計を見る'!$B$31-1,$I148&gt;=Z$4),"■",""))</f>
        <v/>
      </c>
      <c r="AA148" s="24">
        <f>IF(OR($H148="",$I148="",AA$4=""),"",IF(AND($H148&lt;=AA$4+'集計を見る'!$B$31-1,$I148&gt;=AA$4),"■",""))</f>
        <v/>
      </c>
    </row>
    <row r="149" hidden="1" ht="22" customHeight="1">
      <c r="A149" s="79" t="n"/>
      <c r="B149" s="80" t="n"/>
      <c r="C149" s="79" t="n"/>
      <c r="D149" s="78" t="n"/>
      <c r="E149" s="81" t="n"/>
      <c r="F149" s="80" t="n"/>
      <c r="G149" s="55">
        <f>IF(OR($B149="",$D149=""),"",MAX(1,ROUNDUP($D149/IF(OR($B$2="",$B$2&lt;=0),1,$B$2),0)))</f>
        <v/>
      </c>
      <c r="H149" s="12">
        <f>IF(OR($G149="",'集計を見る'!$B$10=""),"",IF($B$3="はい",'集計を見る'!$B$10+SUM($G$5:$G149)-$G149,IF(SUM($G$5:$G149)-$G149=0,'集計を見る'!$B$10,WORKDAY('集計を見る'!$B$10,SUM($G$5:$G149)-$G149))))</f>
        <v/>
      </c>
      <c r="I149" s="12">
        <f>IF(OR($G149="",'集計を見る'!$B$10=""),"",IF($B$3="はい",'集計を見る'!$B$10+SUM($G$5:$G149)-1,IF(SUM($G$5:$G149)-1=0,'集計を見る'!$B$10,WORKDAY('集計を見る'!$B$10,SUM($G$5:$G149)-1))))</f>
        <v/>
      </c>
      <c r="J149" s="55">
        <f>IF($I149="","",$I149-TODAY())</f>
        <v/>
      </c>
      <c r="K149" s="56">
        <f>IF($D149="","",ROUND($D149*(100-IF($E149="",0,$E149))/100,1))</f>
        <v/>
      </c>
      <c r="L149" s="57">
        <f>IF(OR($H149="",$I149=""),"",IF(TODAY()&gt;=$I149,100,IF(TODAY()&lt;$H149,0,ROUND((TODAY()-$H149+1)/($I149-$H149+1)*100,0))))</f>
        <v/>
      </c>
      <c r="M149" s="58">
        <f>IF(OR($L149="",$E149=""),"",$E149-$L149)</f>
        <v/>
      </c>
      <c r="N149" s="16">
        <f>IF($B149="","",IF($D149="","入力が足りません",IF($E149&gt;=100,"完了",IF($I149="","日程が出ません",IF($I149&lt;TODAY(),"遅れています",IF($H149&gt;TODAY(),"これから","いま進める"))))))</f>
        <v/>
      </c>
      <c r="O149" s="16">
        <f>IF($I149="","",TEXT($I149,"yyyy/mm"))</f>
        <v/>
      </c>
      <c r="P149" s="17">
        <f>IF(OR($H149="",$I149="",P$4=""),"",IF(AND($H149&lt;=P$4+'集計を見る'!$B$31-1,$I149&gt;=P$4),"■",""))</f>
        <v/>
      </c>
      <c r="Q149" s="17">
        <f>IF(OR($H149="",$I149="",Q$4=""),"",IF(AND($H149&lt;=Q$4+'集計を見る'!$B$31-1,$I149&gt;=Q$4),"■",""))</f>
        <v/>
      </c>
      <c r="R149" s="17">
        <f>IF(OR($H149="",$I149="",R$4=""),"",IF(AND($H149&lt;=R$4+'集計を見る'!$B$31-1,$I149&gt;=R$4),"■",""))</f>
        <v/>
      </c>
      <c r="S149" s="17">
        <f>IF(OR($H149="",$I149="",S$4=""),"",IF(AND($H149&lt;=S$4+'集計を見る'!$B$31-1,$I149&gt;=S$4),"■",""))</f>
        <v/>
      </c>
      <c r="T149" s="17">
        <f>IF(OR($H149="",$I149="",T$4=""),"",IF(AND($H149&lt;=T$4+'集計を見る'!$B$31-1,$I149&gt;=T$4),"■",""))</f>
        <v/>
      </c>
      <c r="U149" s="17">
        <f>IF(OR($H149="",$I149="",U$4=""),"",IF(AND($H149&lt;=U$4+'集計を見る'!$B$31-1,$I149&gt;=U$4),"■",""))</f>
        <v/>
      </c>
      <c r="V149" s="17">
        <f>IF(OR($H149="",$I149="",V$4=""),"",IF(AND($H149&lt;=V$4+'集計を見る'!$B$31-1,$I149&gt;=V$4),"■",""))</f>
        <v/>
      </c>
      <c r="W149" s="17">
        <f>IF(OR($H149="",$I149="",W$4=""),"",IF(AND($H149&lt;=W$4+'集計を見る'!$B$31-1,$I149&gt;=W$4),"■",""))</f>
        <v/>
      </c>
      <c r="X149" s="17">
        <f>IF(OR($H149="",$I149="",X$4=""),"",IF(AND($H149&lt;=X$4+'集計を見る'!$B$31-1,$I149&gt;=X$4),"■",""))</f>
        <v/>
      </c>
      <c r="Y149" s="17">
        <f>IF(OR($H149="",$I149="",Y$4=""),"",IF(AND($H149&lt;=Y$4+'集計を見る'!$B$31-1,$I149&gt;=Y$4),"■",""))</f>
        <v/>
      </c>
      <c r="Z149" s="17">
        <f>IF(OR($H149="",$I149="",Z$4=""),"",IF(AND($H149&lt;=Z$4+'集計を見る'!$B$31-1,$I149&gt;=Z$4),"■",""))</f>
        <v/>
      </c>
      <c r="AA149" s="17">
        <f>IF(OR($H149="",$I149="",AA$4=""),"",IF(AND($H149&lt;=AA$4+'集計を見る'!$B$31-1,$I149&gt;=AA$4),"■",""))</f>
        <v/>
      </c>
    </row>
    <row r="150" hidden="1" ht="22" customHeight="1">
      <c r="A150" s="79" t="n"/>
      <c r="B150" s="80" t="n"/>
      <c r="C150" s="79" t="n"/>
      <c r="D150" s="78" t="n"/>
      <c r="E150" s="81" t="n"/>
      <c r="F150" s="80" t="n"/>
      <c r="G150" s="59">
        <f>IF(OR($B150="",$D150=""),"",MAX(1,ROUNDUP($D150/IF(OR($B$2="",$B$2&lt;=0),1,$B$2),0)))</f>
        <v/>
      </c>
      <c r="H150" s="19">
        <f>IF(OR($G150="",'集計を見る'!$B$10=""),"",IF($B$3="はい",'集計を見る'!$B$10+SUM($G$5:$G150)-$G150,IF(SUM($G$5:$G150)-$G150=0,'集計を見る'!$B$10,WORKDAY('集計を見る'!$B$10,SUM($G$5:$G150)-$G150))))</f>
        <v/>
      </c>
      <c r="I150" s="19">
        <f>IF(OR($G150="",'集計を見る'!$B$10=""),"",IF($B$3="はい",'集計を見る'!$B$10+SUM($G$5:$G150)-1,IF(SUM($G$5:$G150)-1=0,'集計を見る'!$B$10,WORKDAY('集計を見る'!$B$10,SUM($G$5:$G150)-1))))</f>
        <v/>
      </c>
      <c r="J150" s="59">
        <f>IF($I150="","",$I150-TODAY())</f>
        <v/>
      </c>
      <c r="K150" s="60">
        <f>IF($D150="","",ROUND($D150*(100-IF($E150="",0,$E150))/100,1))</f>
        <v/>
      </c>
      <c r="L150" s="61">
        <f>IF(OR($H150="",$I150=""),"",IF(TODAY()&gt;=$I150,100,IF(TODAY()&lt;$H150,0,ROUND((TODAY()-$H150+1)/($I150-$H150+1)*100,0))))</f>
        <v/>
      </c>
      <c r="M150" s="62">
        <f>IF(OR($L150="",$E150=""),"",$E150-$L150)</f>
        <v/>
      </c>
      <c r="N150" s="23">
        <f>IF($B150="","",IF($D150="","入力が足りません",IF($E150&gt;=100,"完了",IF($I150="","日程が出ません",IF($I150&lt;TODAY(),"遅れています",IF($H150&gt;TODAY(),"これから","いま進める"))))))</f>
        <v/>
      </c>
      <c r="O150" s="23">
        <f>IF($I150="","",TEXT($I150,"yyyy/mm"))</f>
        <v/>
      </c>
      <c r="P150" s="24">
        <f>IF(OR($H150="",$I150="",P$4=""),"",IF(AND($H150&lt;=P$4+'集計を見る'!$B$31-1,$I150&gt;=P$4),"■",""))</f>
        <v/>
      </c>
      <c r="Q150" s="24">
        <f>IF(OR($H150="",$I150="",Q$4=""),"",IF(AND($H150&lt;=Q$4+'集計を見る'!$B$31-1,$I150&gt;=Q$4),"■",""))</f>
        <v/>
      </c>
      <c r="R150" s="24">
        <f>IF(OR($H150="",$I150="",R$4=""),"",IF(AND($H150&lt;=R$4+'集計を見る'!$B$31-1,$I150&gt;=R$4),"■",""))</f>
        <v/>
      </c>
      <c r="S150" s="24">
        <f>IF(OR($H150="",$I150="",S$4=""),"",IF(AND($H150&lt;=S$4+'集計を見る'!$B$31-1,$I150&gt;=S$4),"■",""))</f>
        <v/>
      </c>
      <c r="T150" s="24">
        <f>IF(OR($H150="",$I150="",T$4=""),"",IF(AND($H150&lt;=T$4+'集計を見る'!$B$31-1,$I150&gt;=T$4),"■",""))</f>
        <v/>
      </c>
      <c r="U150" s="24">
        <f>IF(OR($H150="",$I150="",U$4=""),"",IF(AND($H150&lt;=U$4+'集計を見る'!$B$31-1,$I150&gt;=U$4),"■",""))</f>
        <v/>
      </c>
      <c r="V150" s="24">
        <f>IF(OR($H150="",$I150="",V$4=""),"",IF(AND($H150&lt;=V$4+'集計を見る'!$B$31-1,$I150&gt;=V$4),"■",""))</f>
        <v/>
      </c>
      <c r="W150" s="24">
        <f>IF(OR($H150="",$I150="",W$4=""),"",IF(AND($H150&lt;=W$4+'集計を見る'!$B$31-1,$I150&gt;=W$4),"■",""))</f>
        <v/>
      </c>
      <c r="X150" s="24">
        <f>IF(OR($H150="",$I150="",X$4=""),"",IF(AND($H150&lt;=X$4+'集計を見る'!$B$31-1,$I150&gt;=X$4),"■",""))</f>
        <v/>
      </c>
      <c r="Y150" s="24">
        <f>IF(OR($H150="",$I150="",Y$4=""),"",IF(AND($H150&lt;=Y$4+'集計を見る'!$B$31-1,$I150&gt;=Y$4),"■",""))</f>
        <v/>
      </c>
      <c r="Z150" s="24">
        <f>IF(OR($H150="",$I150="",Z$4=""),"",IF(AND($H150&lt;=Z$4+'集計を見る'!$B$31-1,$I150&gt;=Z$4),"■",""))</f>
        <v/>
      </c>
      <c r="AA150" s="24">
        <f>IF(OR($H150="",$I150="",AA$4=""),"",IF(AND($H150&lt;=AA$4+'集計を見る'!$B$31-1,$I150&gt;=AA$4),"■",""))</f>
        <v/>
      </c>
    </row>
    <row r="151" hidden="1" ht="22" customHeight="1">
      <c r="A151" s="79" t="n"/>
      <c r="B151" s="80" t="n"/>
      <c r="C151" s="79" t="n"/>
      <c r="D151" s="78" t="n"/>
      <c r="E151" s="81" t="n"/>
      <c r="F151" s="80" t="n"/>
      <c r="G151" s="55">
        <f>IF(OR($B151="",$D151=""),"",MAX(1,ROUNDUP($D151/IF(OR($B$2="",$B$2&lt;=0),1,$B$2),0)))</f>
        <v/>
      </c>
      <c r="H151" s="12">
        <f>IF(OR($G151="",'集計を見る'!$B$10=""),"",IF($B$3="はい",'集計を見る'!$B$10+SUM($G$5:$G151)-$G151,IF(SUM($G$5:$G151)-$G151=0,'集計を見る'!$B$10,WORKDAY('集計を見る'!$B$10,SUM($G$5:$G151)-$G151))))</f>
        <v/>
      </c>
      <c r="I151" s="12">
        <f>IF(OR($G151="",'集計を見る'!$B$10=""),"",IF($B$3="はい",'集計を見る'!$B$10+SUM($G$5:$G151)-1,IF(SUM($G$5:$G151)-1=0,'集計を見る'!$B$10,WORKDAY('集計を見る'!$B$10,SUM($G$5:$G151)-1))))</f>
        <v/>
      </c>
      <c r="J151" s="55">
        <f>IF($I151="","",$I151-TODAY())</f>
        <v/>
      </c>
      <c r="K151" s="56">
        <f>IF($D151="","",ROUND($D151*(100-IF($E151="",0,$E151))/100,1))</f>
        <v/>
      </c>
      <c r="L151" s="57">
        <f>IF(OR($H151="",$I151=""),"",IF(TODAY()&gt;=$I151,100,IF(TODAY()&lt;$H151,0,ROUND((TODAY()-$H151+1)/($I151-$H151+1)*100,0))))</f>
        <v/>
      </c>
      <c r="M151" s="58">
        <f>IF(OR($L151="",$E151=""),"",$E151-$L151)</f>
        <v/>
      </c>
      <c r="N151" s="16">
        <f>IF($B151="","",IF($D151="","入力が足りません",IF($E151&gt;=100,"完了",IF($I151="","日程が出ません",IF($I151&lt;TODAY(),"遅れています",IF($H151&gt;TODAY(),"これから","いま進める"))))))</f>
        <v/>
      </c>
      <c r="O151" s="16">
        <f>IF($I151="","",TEXT($I151,"yyyy/mm"))</f>
        <v/>
      </c>
      <c r="P151" s="17">
        <f>IF(OR($H151="",$I151="",P$4=""),"",IF(AND($H151&lt;=P$4+'集計を見る'!$B$31-1,$I151&gt;=P$4),"■",""))</f>
        <v/>
      </c>
      <c r="Q151" s="17">
        <f>IF(OR($H151="",$I151="",Q$4=""),"",IF(AND($H151&lt;=Q$4+'集計を見る'!$B$31-1,$I151&gt;=Q$4),"■",""))</f>
        <v/>
      </c>
      <c r="R151" s="17">
        <f>IF(OR($H151="",$I151="",R$4=""),"",IF(AND($H151&lt;=R$4+'集計を見る'!$B$31-1,$I151&gt;=R$4),"■",""))</f>
        <v/>
      </c>
      <c r="S151" s="17">
        <f>IF(OR($H151="",$I151="",S$4=""),"",IF(AND($H151&lt;=S$4+'集計を見る'!$B$31-1,$I151&gt;=S$4),"■",""))</f>
        <v/>
      </c>
      <c r="T151" s="17">
        <f>IF(OR($H151="",$I151="",T$4=""),"",IF(AND($H151&lt;=T$4+'集計を見る'!$B$31-1,$I151&gt;=T$4),"■",""))</f>
        <v/>
      </c>
      <c r="U151" s="17">
        <f>IF(OR($H151="",$I151="",U$4=""),"",IF(AND($H151&lt;=U$4+'集計を見る'!$B$31-1,$I151&gt;=U$4),"■",""))</f>
        <v/>
      </c>
      <c r="V151" s="17">
        <f>IF(OR($H151="",$I151="",V$4=""),"",IF(AND($H151&lt;=V$4+'集計を見る'!$B$31-1,$I151&gt;=V$4),"■",""))</f>
        <v/>
      </c>
      <c r="W151" s="17">
        <f>IF(OR($H151="",$I151="",W$4=""),"",IF(AND($H151&lt;=W$4+'集計を見る'!$B$31-1,$I151&gt;=W$4),"■",""))</f>
        <v/>
      </c>
      <c r="X151" s="17">
        <f>IF(OR($H151="",$I151="",X$4=""),"",IF(AND($H151&lt;=X$4+'集計を見る'!$B$31-1,$I151&gt;=X$4),"■",""))</f>
        <v/>
      </c>
      <c r="Y151" s="17">
        <f>IF(OR($H151="",$I151="",Y$4=""),"",IF(AND($H151&lt;=Y$4+'集計を見る'!$B$31-1,$I151&gt;=Y$4),"■",""))</f>
        <v/>
      </c>
      <c r="Z151" s="17">
        <f>IF(OR($H151="",$I151="",Z$4=""),"",IF(AND($H151&lt;=Z$4+'集計を見る'!$B$31-1,$I151&gt;=Z$4),"■",""))</f>
        <v/>
      </c>
      <c r="AA151" s="17">
        <f>IF(OR($H151="",$I151="",AA$4=""),"",IF(AND($H151&lt;=AA$4+'集計を見る'!$B$31-1,$I151&gt;=AA$4),"■",""))</f>
        <v/>
      </c>
    </row>
    <row r="152" hidden="1" ht="22" customHeight="1">
      <c r="A152" s="79" t="n"/>
      <c r="B152" s="80" t="n"/>
      <c r="C152" s="79" t="n"/>
      <c r="D152" s="78" t="n"/>
      <c r="E152" s="81" t="n"/>
      <c r="F152" s="80" t="n"/>
      <c r="G152" s="59">
        <f>IF(OR($B152="",$D152=""),"",MAX(1,ROUNDUP($D152/IF(OR($B$2="",$B$2&lt;=0),1,$B$2),0)))</f>
        <v/>
      </c>
      <c r="H152" s="19">
        <f>IF(OR($G152="",'集計を見る'!$B$10=""),"",IF($B$3="はい",'集計を見る'!$B$10+SUM($G$5:$G152)-$G152,IF(SUM($G$5:$G152)-$G152=0,'集計を見る'!$B$10,WORKDAY('集計を見る'!$B$10,SUM($G$5:$G152)-$G152))))</f>
        <v/>
      </c>
      <c r="I152" s="19">
        <f>IF(OR($G152="",'集計を見る'!$B$10=""),"",IF($B$3="はい",'集計を見る'!$B$10+SUM($G$5:$G152)-1,IF(SUM($G$5:$G152)-1=0,'集計を見る'!$B$10,WORKDAY('集計を見る'!$B$10,SUM($G$5:$G152)-1))))</f>
        <v/>
      </c>
      <c r="J152" s="59">
        <f>IF($I152="","",$I152-TODAY())</f>
        <v/>
      </c>
      <c r="K152" s="60">
        <f>IF($D152="","",ROUND($D152*(100-IF($E152="",0,$E152))/100,1))</f>
        <v/>
      </c>
      <c r="L152" s="61">
        <f>IF(OR($H152="",$I152=""),"",IF(TODAY()&gt;=$I152,100,IF(TODAY()&lt;$H152,0,ROUND((TODAY()-$H152+1)/($I152-$H152+1)*100,0))))</f>
        <v/>
      </c>
      <c r="M152" s="62">
        <f>IF(OR($L152="",$E152=""),"",$E152-$L152)</f>
        <v/>
      </c>
      <c r="N152" s="23">
        <f>IF($B152="","",IF($D152="","入力が足りません",IF($E152&gt;=100,"完了",IF($I152="","日程が出ません",IF($I152&lt;TODAY(),"遅れています",IF($H152&gt;TODAY(),"これから","いま進める"))))))</f>
        <v/>
      </c>
      <c r="O152" s="23">
        <f>IF($I152="","",TEXT($I152,"yyyy/mm"))</f>
        <v/>
      </c>
      <c r="P152" s="24">
        <f>IF(OR($H152="",$I152="",P$4=""),"",IF(AND($H152&lt;=P$4+'集計を見る'!$B$31-1,$I152&gt;=P$4),"■",""))</f>
        <v/>
      </c>
      <c r="Q152" s="24">
        <f>IF(OR($H152="",$I152="",Q$4=""),"",IF(AND($H152&lt;=Q$4+'集計を見る'!$B$31-1,$I152&gt;=Q$4),"■",""))</f>
        <v/>
      </c>
      <c r="R152" s="24">
        <f>IF(OR($H152="",$I152="",R$4=""),"",IF(AND($H152&lt;=R$4+'集計を見る'!$B$31-1,$I152&gt;=R$4),"■",""))</f>
        <v/>
      </c>
      <c r="S152" s="24">
        <f>IF(OR($H152="",$I152="",S$4=""),"",IF(AND($H152&lt;=S$4+'集計を見る'!$B$31-1,$I152&gt;=S$4),"■",""))</f>
        <v/>
      </c>
      <c r="T152" s="24">
        <f>IF(OR($H152="",$I152="",T$4=""),"",IF(AND($H152&lt;=T$4+'集計を見る'!$B$31-1,$I152&gt;=T$4),"■",""))</f>
        <v/>
      </c>
      <c r="U152" s="24">
        <f>IF(OR($H152="",$I152="",U$4=""),"",IF(AND($H152&lt;=U$4+'集計を見る'!$B$31-1,$I152&gt;=U$4),"■",""))</f>
        <v/>
      </c>
      <c r="V152" s="24">
        <f>IF(OR($H152="",$I152="",V$4=""),"",IF(AND($H152&lt;=V$4+'集計を見る'!$B$31-1,$I152&gt;=V$4),"■",""))</f>
        <v/>
      </c>
      <c r="W152" s="24">
        <f>IF(OR($H152="",$I152="",W$4=""),"",IF(AND($H152&lt;=W$4+'集計を見る'!$B$31-1,$I152&gt;=W$4),"■",""))</f>
        <v/>
      </c>
      <c r="X152" s="24">
        <f>IF(OR($H152="",$I152="",X$4=""),"",IF(AND($H152&lt;=X$4+'集計を見る'!$B$31-1,$I152&gt;=X$4),"■",""))</f>
        <v/>
      </c>
      <c r="Y152" s="24">
        <f>IF(OR($H152="",$I152="",Y$4=""),"",IF(AND($H152&lt;=Y$4+'集計を見る'!$B$31-1,$I152&gt;=Y$4),"■",""))</f>
        <v/>
      </c>
      <c r="Z152" s="24">
        <f>IF(OR($H152="",$I152="",Z$4=""),"",IF(AND($H152&lt;=Z$4+'集計を見る'!$B$31-1,$I152&gt;=Z$4),"■",""))</f>
        <v/>
      </c>
      <c r="AA152" s="24">
        <f>IF(OR($H152="",$I152="",AA$4=""),"",IF(AND($H152&lt;=AA$4+'集計を見る'!$B$31-1,$I152&gt;=AA$4),"■",""))</f>
        <v/>
      </c>
    </row>
    <row r="153" hidden="1" ht="22" customHeight="1">
      <c r="A153" s="79" t="n"/>
      <c r="B153" s="80" t="n"/>
      <c r="C153" s="79" t="n"/>
      <c r="D153" s="78" t="n"/>
      <c r="E153" s="81" t="n"/>
      <c r="F153" s="80" t="n"/>
      <c r="G153" s="55">
        <f>IF(OR($B153="",$D153=""),"",MAX(1,ROUNDUP($D153/IF(OR($B$2="",$B$2&lt;=0),1,$B$2),0)))</f>
        <v/>
      </c>
      <c r="H153" s="12">
        <f>IF(OR($G153="",'集計を見る'!$B$10=""),"",IF($B$3="はい",'集計を見る'!$B$10+SUM($G$5:$G153)-$G153,IF(SUM($G$5:$G153)-$G153=0,'集計を見る'!$B$10,WORKDAY('集計を見る'!$B$10,SUM($G$5:$G153)-$G153))))</f>
        <v/>
      </c>
      <c r="I153" s="12">
        <f>IF(OR($G153="",'集計を見る'!$B$10=""),"",IF($B$3="はい",'集計を見る'!$B$10+SUM($G$5:$G153)-1,IF(SUM($G$5:$G153)-1=0,'集計を見る'!$B$10,WORKDAY('集計を見る'!$B$10,SUM($G$5:$G153)-1))))</f>
        <v/>
      </c>
      <c r="J153" s="55">
        <f>IF($I153="","",$I153-TODAY())</f>
        <v/>
      </c>
      <c r="K153" s="56">
        <f>IF($D153="","",ROUND($D153*(100-IF($E153="",0,$E153))/100,1))</f>
        <v/>
      </c>
      <c r="L153" s="57">
        <f>IF(OR($H153="",$I153=""),"",IF(TODAY()&gt;=$I153,100,IF(TODAY()&lt;$H153,0,ROUND((TODAY()-$H153+1)/($I153-$H153+1)*100,0))))</f>
        <v/>
      </c>
      <c r="M153" s="58">
        <f>IF(OR($L153="",$E153=""),"",$E153-$L153)</f>
        <v/>
      </c>
      <c r="N153" s="16">
        <f>IF($B153="","",IF($D153="","入力が足りません",IF($E153&gt;=100,"完了",IF($I153="","日程が出ません",IF($I153&lt;TODAY(),"遅れています",IF($H153&gt;TODAY(),"これから","いま進める"))))))</f>
        <v/>
      </c>
      <c r="O153" s="16">
        <f>IF($I153="","",TEXT($I153,"yyyy/mm"))</f>
        <v/>
      </c>
      <c r="P153" s="17">
        <f>IF(OR($H153="",$I153="",P$4=""),"",IF(AND($H153&lt;=P$4+'集計を見る'!$B$31-1,$I153&gt;=P$4),"■",""))</f>
        <v/>
      </c>
      <c r="Q153" s="17">
        <f>IF(OR($H153="",$I153="",Q$4=""),"",IF(AND($H153&lt;=Q$4+'集計を見る'!$B$31-1,$I153&gt;=Q$4),"■",""))</f>
        <v/>
      </c>
      <c r="R153" s="17">
        <f>IF(OR($H153="",$I153="",R$4=""),"",IF(AND($H153&lt;=R$4+'集計を見る'!$B$31-1,$I153&gt;=R$4),"■",""))</f>
        <v/>
      </c>
      <c r="S153" s="17">
        <f>IF(OR($H153="",$I153="",S$4=""),"",IF(AND($H153&lt;=S$4+'集計を見る'!$B$31-1,$I153&gt;=S$4),"■",""))</f>
        <v/>
      </c>
      <c r="T153" s="17">
        <f>IF(OR($H153="",$I153="",T$4=""),"",IF(AND($H153&lt;=T$4+'集計を見る'!$B$31-1,$I153&gt;=T$4),"■",""))</f>
        <v/>
      </c>
      <c r="U153" s="17">
        <f>IF(OR($H153="",$I153="",U$4=""),"",IF(AND($H153&lt;=U$4+'集計を見る'!$B$31-1,$I153&gt;=U$4),"■",""))</f>
        <v/>
      </c>
      <c r="V153" s="17">
        <f>IF(OR($H153="",$I153="",V$4=""),"",IF(AND($H153&lt;=V$4+'集計を見る'!$B$31-1,$I153&gt;=V$4),"■",""))</f>
        <v/>
      </c>
      <c r="W153" s="17">
        <f>IF(OR($H153="",$I153="",W$4=""),"",IF(AND($H153&lt;=W$4+'集計を見る'!$B$31-1,$I153&gt;=W$4),"■",""))</f>
        <v/>
      </c>
      <c r="X153" s="17">
        <f>IF(OR($H153="",$I153="",X$4=""),"",IF(AND($H153&lt;=X$4+'集計を見る'!$B$31-1,$I153&gt;=X$4),"■",""))</f>
        <v/>
      </c>
      <c r="Y153" s="17">
        <f>IF(OR($H153="",$I153="",Y$4=""),"",IF(AND($H153&lt;=Y$4+'集計を見る'!$B$31-1,$I153&gt;=Y$4),"■",""))</f>
        <v/>
      </c>
      <c r="Z153" s="17">
        <f>IF(OR($H153="",$I153="",Z$4=""),"",IF(AND($H153&lt;=Z$4+'集計を見る'!$B$31-1,$I153&gt;=Z$4),"■",""))</f>
        <v/>
      </c>
      <c r="AA153" s="17">
        <f>IF(OR($H153="",$I153="",AA$4=""),"",IF(AND($H153&lt;=AA$4+'集計を見る'!$B$31-1,$I153&gt;=AA$4),"■",""))</f>
        <v/>
      </c>
    </row>
    <row r="154" hidden="1" ht="22" customHeight="1">
      <c r="A154" s="79" t="n"/>
      <c r="B154" s="80" t="n"/>
      <c r="C154" s="79" t="n"/>
      <c r="D154" s="78" t="n"/>
      <c r="E154" s="81" t="n"/>
      <c r="F154" s="80" t="n"/>
      <c r="G154" s="59">
        <f>IF(OR($B154="",$D154=""),"",MAX(1,ROUNDUP($D154/IF(OR($B$2="",$B$2&lt;=0),1,$B$2),0)))</f>
        <v/>
      </c>
      <c r="H154" s="19">
        <f>IF(OR($G154="",'集計を見る'!$B$10=""),"",IF($B$3="はい",'集計を見る'!$B$10+SUM($G$5:$G154)-$G154,IF(SUM($G$5:$G154)-$G154=0,'集計を見る'!$B$10,WORKDAY('集計を見る'!$B$10,SUM($G$5:$G154)-$G154))))</f>
        <v/>
      </c>
      <c r="I154" s="19">
        <f>IF(OR($G154="",'集計を見る'!$B$10=""),"",IF($B$3="はい",'集計を見る'!$B$10+SUM($G$5:$G154)-1,IF(SUM($G$5:$G154)-1=0,'集計を見る'!$B$10,WORKDAY('集計を見る'!$B$10,SUM($G$5:$G154)-1))))</f>
        <v/>
      </c>
      <c r="J154" s="59">
        <f>IF($I154="","",$I154-TODAY())</f>
        <v/>
      </c>
      <c r="K154" s="60">
        <f>IF($D154="","",ROUND($D154*(100-IF($E154="",0,$E154))/100,1))</f>
        <v/>
      </c>
      <c r="L154" s="61">
        <f>IF(OR($H154="",$I154=""),"",IF(TODAY()&gt;=$I154,100,IF(TODAY()&lt;$H154,0,ROUND((TODAY()-$H154+1)/($I154-$H154+1)*100,0))))</f>
        <v/>
      </c>
      <c r="M154" s="62">
        <f>IF(OR($L154="",$E154=""),"",$E154-$L154)</f>
        <v/>
      </c>
      <c r="N154" s="23">
        <f>IF($B154="","",IF($D154="","入力が足りません",IF($E154&gt;=100,"完了",IF($I154="","日程が出ません",IF($I154&lt;TODAY(),"遅れています",IF($H154&gt;TODAY(),"これから","いま進める"))))))</f>
        <v/>
      </c>
      <c r="O154" s="23">
        <f>IF($I154="","",TEXT($I154,"yyyy/mm"))</f>
        <v/>
      </c>
      <c r="P154" s="24">
        <f>IF(OR($H154="",$I154="",P$4=""),"",IF(AND($H154&lt;=P$4+'集計を見る'!$B$31-1,$I154&gt;=P$4),"■",""))</f>
        <v/>
      </c>
      <c r="Q154" s="24">
        <f>IF(OR($H154="",$I154="",Q$4=""),"",IF(AND($H154&lt;=Q$4+'集計を見る'!$B$31-1,$I154&gt;=Q$4),"■",""))</f>
        <v/>
      </c>
      <c r="R154" s="24">
        <f>IF(OR($H154="",$I154="",R$4=""),"",IF(AND($H154&lt;=R$4+'集計を見る'!$B$31-1,$I154&gt;=R$4),"■",""))</f>
        <v/>
      </c>
      <c r="S154" s="24">
        <f>IF(OR($H154="",$I154="",S$4=""),"",IF(AND($H154&lt;=S$4+'集計を見る'!$B$31-1,$I154&gt;=S$4),"■",""))</f>
        <v/>
      </c>
      <c r="T154" s="24">
        <f>IF(OR($H154="",$I154="",T$4=""),"",IF(AND($H154&lt;=T$4+'集計を見る'!$B$31-1,$I154&gt;=T$4),"■",""))</f>
        <v/>
      </c>
      <c r="U154" s="24">
        <f>IF(OR($H154="",$I154="",U$4=""),"",IF(AND($H154&lt;=U$4+'集計を見る'!$B$31-1,$I154&gt;=U$4),"■",""))</f>
        <v/>
      </c>
      <c r="V154" s="24">
        <f>IF(OR($H154="",$I154="",V$4=""),"",IF(AND($H154&lt;=V$4+'集計を見る'!$B$31-1,$I154&gt;=V$4),"■",""))</f>
        <v/>
      </c>
      <c r="W154" s="24">
        <f>IF(OR($H154="",$I154="",W$4=""),"",IF(AND($H154&lt;=W$4+'集計を見る'!$B$31-1,$I154&gt;=W$4),"■",""))</f>
        <v/>
      </c>
      <c r="X154" s="24">
        <f>IF(OR($H154="",$I154="",X$4=""),"",IF(AND($H154&lt;=X$4+'集計を見る'!$B$31-1,$I154&gt;=X$4),"■",""))</f>
        <v/>
      </c>
      <c r="Y154" s="24">
        <f>IF(OR($H154="",$I154="",Y$4=""),"",IF(AND($H154&lt;=Y$4+'集計を見る'!$B$31-1,$I154&gt;=Y$4),"■",""))</f>
        <v/>
      </c>
      <c r="Z154" s="24">
        <f>IF(OR($H154="",$I154="",Z$4=""),"",IF(AND($H154&lt;=Z$4+'集計を見る'!$B$31-1,$I154&gt;=Z$4),"■",""))</f>
        <v/>
      </c>
      <c r="AA154" s="24">
        <f>IF(OR($H154="",$I154="",AA$4=""),"",IF(AND($H154&lt;=AA$4+'集計を見る'!$B$31-1,$I154&gt;=AA$4),"■",""))</f>
        <v/>
      </c>
    </row>
    <row r="155" hidden="1" ht="22" customHeight="1">
      <c r="A155" s="79" t="n"/>
      <c r="B155" s="80" t="n"/>
      <c r="C155" s="79" t="n"/>
      <c r="D155" s="78" t="n"/>
      <c r="E155" s="81" t="n"/>
      <c r="F155" s="80" t="n"/>
      <c r="G155" s="55">
        <f>IF(OR($B155="",$D155=""),"",MAX(1,ROUNDUP($D155/IF(OR($B$2="",$B$2&lt;=0),1,$B$2),0)))</f>
        <v/>
      </c>
      <c r="H155" s="12">
        <f>IF(OR($G155="",'集計を見る'!$B$10=""),"",IF($B$3="はい",'集計を見る'!$B$10+SUM($G$5:$G155)-$G155,IF(SUM($G$5:$G155)-$G155=0,'集計を見る'!$B$10,WORKDAY('集計を見る'!$B$10,SUM($G$5:$G155)-$G155))))</f>
        <v/>
      </c>
      <c r="I155" s="12">
        <f>IF(OR($G155="",'集計を見る'!$B$10=""),"",IF($B$3="はい",'集計を見る'!$B$10+SUM($G$5:$G155)-1,IF(SUM($G$5:$G155)-1=0,'集計を見る'!$B$10,WORKDAY('集計を見る'!$B$10,SUM($G$5:$G155)-1))))</f>
        <v/>
      </c>
      <c r="J155" s="55">
        <f>IF($I155="","",$I155-TODAY())</f>
        <v/>
      </c>
      <c r="K155" s="56">
        <f>IF($D155="","",ROUND($D155*(100-IF($E155="",0,$E155))/100,1))</f>
        <v/>
      </c>
      <c r="L155" s="57">
        <f>IF(OR($H155="",$I155=""),"",IF(TODAY()&gt;=$I155,100,IF(TODAY()&lt;$H155,0,ROUND((TODAY()-$H155+1)/($I155-$H155+1)*100,0))))</f>
        <v/>
      </c>
      <c r="M155" s="58">
        <f>IF(OR($L155="",$E155=""),"",$E155-$L155)</f>
        <v/>
      </c>
      <c r="N155" s="16">
        <f>IF($B155="","",IF($D155="","入力が足りません",IF($E155&gt;=100,"完了",IF($I155="","日程が出ません",IF($I155&lt;TODAY(),"遅れています",IF($H155&gt;TODAY(),"これから","いま進める"))))))</f>
        <v/>
      </c>
      <c r="O155" s="16">
        <f>IF($I155="","",TEXT($I155,"yyyy/mm"))</f>
        <v/>
      </c>
      <c r="P155" s="17">
        <f>IF(OR($H155="",$I155="",P$4=""),"",IF(AND($H155&lt;=P$4+'集計を見る'!$B$31-1,$I155&gt;=P$4),"■",""))</f>
        <v/>
      </c>
      <c r="Q155" s="17">
        <f>IF(OR($H155="",$I155="",Q$4=""),"",IF(AND($H155&lt;=Q$4+'集計を見る'!$B$31-1,$I155&gt;=Q$4),"■",""))</f>
        <v/>
      </c>
      <c r="R155" s="17">
        <f>IF(OR($H155="",$I155="",R$4=""),"",IF(AND($H155&lt;=R$4+'集計を見る'!$B$31-1,$I155&gt;=R$4),"■",""))</f>
        <v/>
      </c>
      <c r="S155" s="17">
        <f>IF(OR($H155="",$I155="",S$4=""),"",IF(AND($H155&lt;=S$4+'集計を見る'!$B$31-1,$I155&gt;=S$4),"■",""))</f>
        <v/>
      </c>
      <c r="T155" s="17">
        <f>IF(OR($H155="",$I155="",T$4=""),"",IF(AND($H155&lt;=T$4+'集計を見る'!$B$31-1,$I155&gt;=T$4),"■",""))</f>
        <v/>
      </c>
      <c r="U155" s="17">
        <f>IF(OR($H155="",$I155="",U$4=""),"",IF(AND($H155&lt;=U$4+'集計を見る'!$B$31-1,$I155&gt;=U$4),"■",""))</f>
        <v/>
      </c>
      <c r="V155" s="17">
        <f>IF(OR($H155="",$I155="",V$4=""),"",IF(AND($H155&lt;=V$4+'集計を見る'!$B$31-1,$I155&gt;=V$4),"■",""))</f>
        <v/>
      </c>
      <c r="W155" s="17">
        <f>IF(OR($H155="",$I155="",W$4=""),"",IF(AND($H155&lt;=W$4+'集計を見る'!$B$31-1,$I155&gt;=W$4),"■",""))</f>
        <v/>
      </c>
      <c r="X155" s="17">
        <f>IF(OR($H155="",$I155="",X$4=""),"",IF(AND($H155&lt;=X$4+'集計を見る'!$B$31-1,$I155&gt;=X$4),"■",""))</f>
        <v/>
      </c>
      <c r="Y155" s="17">
        <f>IF(OR($H155="",$I155="",Y$4=""),"",IF(AND($H155&lt;=Y$4+'集計を見る'!$B$31-1,$I155&gt;=Y$4),"■",""))</f>
        <v/>
      </c>
      <c r="Z155" s="17">
        <f>IF(OR($H155="",$I155="",Z$4=""),"",IF(AND($H155&lt;=Z$4+'集計を見る'!$B$31-1,$I155&gt;=Z$4),"■",""))</f>
        <v/>
      </c>
      <c r="AA155" s="17">
        <f>IF(OR($H155="",$I155="",AA$4=""),"",IF(AND($H155&lt;=AA$4+'集計を見る'!$B$31-1,$I155&gt;=AA$4),"■",""))</f>
        <v/>
      </c>
    </row>
    <row r="156" hidden="1" ht="22" customHeight="1">
      <c r="A156" s="79" t="n"/>
      <c r="B156" s="80" t="n"/>
      <c r="C156" s="79" t="n"/>
      <c r="D156" s="78" t="n"/>
      <c r="E156" s="81" t="n"/>
      <c r="F156" s="80" t="n"/>
      <c r="G156" s="59">
        <f>IF(OR($B156="",$D156=""),"",MAX(1,ROUNDUP($D156/IF(OR($B$2="",$B$2&lt;=0),1,$B$2),0)))</f>
        <v/>
      </c>
      <c r="H156" s="19">
        <f>IF(OR($G156="",'集計を見る'!$B$10=""),"",IF($B$3="はい",'集計を見る'!$B$10+SUM($G$5:$G156)-$G156,IF(SUM($G$5:$G156)-$G156=0,'集計を見る'!$B$10,WORKDAY('集計を見る'!$B$10,SUM($G$5:$G156)-$G156))))</f>
        <v/>
      </c>
      <c r="I156" s="19">
        <f>IF(OR($G156="",'集計を見る'!$B$10=""),"",IF($B$3="はい",'集計を見る'!$B$10+SUM($G$5:$G156)-1,IF(SUM($G$5:$G156)-1=0,'集計を見る'!$B$10,WORKDAY('集計を見る'!$B$10,SUM($G$5:$G156)-1))))</f>
        <v/>
      </c>
      <c r="J156" s="59">
        <f>IF($I156="","",$I156-TODAY())</f>
        <v/>
      </c>
      <c r="K156" s="60">
        <f>IF($D156="","",ROUND($D156*(100-IF($E156="",0,$E156))/100,1))</f>
        <v/>
      </c>
      <c r="L156" s="61">
        <f>IF(OR($H156="",$I156=""),"",IF(TODAY()&gt;=$I156,100,IF(TODAY()&lt;$H156,0,ROUND((TODAY()-$H156+1)/($I156-$H156+1)*100,0))))</f>
        <v/>
      </c>
      <c r="M156" s="62">
        <f>IF(OR($L156="",$E156=""),"",$E156-$L156)</f>
        <v/>
      </c>
      <c r="N156" s="23">
        <f>IF($B156="","",IF($D156="","入力が足りません",IF($E156&gt;=100,"完了",IF($I156="","日程が出ません",IF($I156&lt;TODAY(),"遅れています",IF($H156&gt;TODAY(),"これから","いま進める"))))))</f>
        <v/>
      </c>
      <c r="O156" s="23">
        <f>IF($I156="","",TEXT($I156,"yyyy/mm"))</f>
        <v/>
      </c>
      <c r="P156" s="24">
        <f>IF(OR($H156="",$I156="",P$4=""),"",IF(AND($H156&lt;=P$4+'集計を見る'!$B$31-1,$I156&gt;=P$4),"■",""))</f>
        <v/>
      </c>
      <c r="Q156" s="24">
        <f>IF(OR($H156="",$I156="",Q$4=""),"",IF(AND($H156&lt;=Q$4+'集計を見る'!$B$31-1,$I156&gt;=Q$4),"■",""))</f>
        <v/>
      </c>
      <c r="R156" s="24">
        <f>IF(OR($H156="",$I156="",R$4=""),"",IF(AND($H156&lt;=R$4+'集計を見る'!$B$31-1,$I156&gt;=R$4),"■",""))</f>
        <v/>
      </c>
      <c r="S156" s="24">
        <f>IF(OR($H156="",$I156="",S$4=""),"",IF(AND($H156&lt;=S$4+'集計を見る'!$B$31-1,$I156&gt;=S$4),"■",""))</f>
        <v/>
      </c>
      <c r="T156" s="24">
        <f>IF(OR($H156="",$I156="",T$4=""),"",IF(AND($H156&lt;=T$4+'集計を見る'!$B$31-1,$I156&gt;=T$4),"■",""))</f>
        <v/>
      </c>
      <c r="U156" s="24">
        <f>IF(OR($H156="",$I156="",U$4=""),"",IF(AND($H156&lt;=U$4+'集計を見る'!$B$31-1,$I156&gt;=U$4),"■",""))</f>
        <v/>
      </c>
      <c r="V156" s="24">
        <f>IF(OR($H156="",$I156="",V$4=""),"",IF(AND($H156&lt;=V$4+'集計を見る'!$B$31-1,$I156&gt;=V$4),"■",""))</f>
        <v/>
      </c>
      <c r="W156" s="24">
        <f>IF(OR($H156="",$I156="",W$4=""),"",IF(AND($H156&lt;=W$4+'集計を見る'!$B$31-1,$I156&gt;=W$4),"■",""))</f>
        <v/>
      </c>
      <c r="X156" s="24">
        <f>IF(OR($H156="",$I156="",X$4=""),"",IF(AND($H156&lt;=X$4+'集計を見る'!$B$31-1,$I156&gt;=X$4),"■",""))</f>
        <v/>
      </c>
      <c r="Y156" s="24">
        <f>IF(OR($H156="",$I156="",Y$4=""),"",IF(AND($H156&lt;=Y$4+'集計を見る'!$B$31-1,$I156&gt;=Y$4),"■",""))</f>
        <v/>
      </c>
      <c r="Z156" s="24">
        <f>IF(OR($H156="",$I156="",Z$4=""),"",IF(AND($H156&lt;=Z$4+'集計を見る'!$B$31-1,$I156&gt;=Z$4),"■",""))</f>
        <v/>
      </c>
      <c r="AA156" s="24">
        <f>IF(OR($H156="",$I156="",AA$4=""),"",IF(AND($H156&lt;=AA$4+'集計を見る'!$B$31-1,$I156&gt;=AA$4),"■",""))</f>
        <v/>
      </c>
    </row>
    <row r="157" hidden="1" ht="22" customHeight="1">
      <c r="A157" s="79" t="n"/>
      <c r="B157" s="80" t="n"/>
      <c r="C157" s="79" t="n"/>
      <c r="D157" s="78" t="n"/>
      <c r="E157" s="81" t="n"/>
      <c r="F157" s="80" t="n"/>
      <c r="G157" s="55">
        <f>IF(OR($B157="",$D157=""),"",MAX(1,ROUNDUP($D157/IF(OR($B$2="",$B$2&lt;=0),1,$B$2),0)))</f>
        <v/>
      </c>
      <c r="H157" s="12">
        <f>IF(OR($G157="",'集計を見る'!$B$10=""),"",IF($B$3="はい",'集計を見る'!$B$10+SUM($G$5:$G157)-$G157,IF(SUM($G$5:$G157)-$G157=0,'集計を見る'!$B$10,WORKDAY('集計を見る'!$B$10,SUM($G$5:$G157)-$G157))))</f>
        <v/>
      </c>
      <c r="I157" s="12">
        <f>IF(OR($G157="",'集計を見る'!$B$10=""),"",IF($B$3="はい",'集計を見る'!$B$10+SUM($G$5:$G157)-1,IF(SUM($G$5:$G157)-1=0,'集計を見る'!$B$10,WORKDAY('集計を見る'!$B$10,SUM($G$5:$G157)-1))))</f>
        <v/>
      </c>
      <c r="J157" s="55">
        <f>IF($I157="","",$I157-TODAY())</f>
        <v/>
      </c>
      <c r="K157" s="56">
        <f>IF($D157="","",ROUND($D157*(100-IF($E157="",0,$E157))/100,1))</f>
        <v/>
      </c>
      <c r="L157" s="57">
        <f>IF(OR($H157="",$I157=""),"",IF(TODAY()&gt;=$I157,100,IF(TODAY()&lt;$H157,0,ROUND((TODAY()-$H157+1)/($I157-$H157+1)*100,0))))</f>
        <v/>
      </c>
      <c r="M157" s="58">
        <f>IF(OR($L157="",$E157=""),"",$E157-$L157)</f>
        <v/>
      </c>
      <c r="N157" s="16">
        <f>IF($B157="","",IF($D157="","入力が足りません",IF($E157&gt;=100,"完了",IF($I157="","日程が出ません",IF($I157&lt;TODAY(),"遅れています",IF($H157&gt;TODAY(),"これから","いま進める"))))))</f>
        <v/>
      </c>
      <c r="O157" s="16">
        <f>IF($I157="","",TEXT($I157,"yyyy/mm"))</f>
        <v/>
      </c>
      <c r="P157" s="17">
        <f>IF(OR($H157="",$I157="",P$4=""),"",IF(AND($H157&lt;=P$4+'集計を見る'!$B$31-1,$I157&gt;=P$4),"■",""))</f>
        <v/>
      </c>
      <c r="Q157" s="17">
        <f>IF(OR($H157="",$I157="",Q$4=""),"",IF(AND($H157&lt;=Q$4+'集計を見る'!$B$31-1,$I157&gt;=Q$4),"■",""))</f>
        <v/>
      </c>
      <c r="R157" s="17">
        <f>IF(OR($H157="",$I157="",R$4=""),"",IF(AND($H157&lt;=R$4+'集計を見る'!$B$31-1,$I157&gt;=R$4),"■",""))</f>
        <v/>
      </c>
      <c r="S157" s="17">
        <f>IF(OR($H157="",$I157="",S$4=""),"",IF(AND($H157&lt;=S$4+'集計を見る'!$B$31-1,$I157&gt;=S$4),"■",""))</f>
        <v/>
      </c>
      <c r="T157" s="17">
        <f>IF(OR($H157="",$I157="",T$4=""),"",IF(AND($H157&lt;=T$4+'集計を見る'!$B$31-1,$I157&gt;=T$4),"■",""))</f>
        <v/>
      </c>
      <c r="U157" s="17">
        <f>IF(OR($H157="",$I157="",U$4=""),"",IF(AND($H157&lt;=U$4+'集計を見る'!$B$31-1,$I157&gt;=U$4),"■",""))</f>
        <v/>
      </c>
      <c r="V157" s="17">
        <f>IF(OR($H157="",$I157="",V$4=""),"",IF(AND($H157&lt;=V$4+'集計を見る'!$B$31-1,$I157&gt;=V$4),"■",""))</f>
        <v/>
      </c>
      <c r="W157" s="17">
        <f>IF(OR($H157="",$I157="",W$4=""),"",IF(AND($H157&lt;=W$4+'集計を見る'!$B$31-1,$I157&gt;=W$4),"■",""))</f>
        <v/>
      </c>
      <c r="X157" s="17">
        <f>IF(OR($H157="",$I157="",X$4=""),"",IF(AND($H157&lt;=X$4+'集計を見る'!$B$31-1,$I157&gt;=X$4),"■",""))</f>
        <v/>
      </c>
      <c r="Y157" s="17">
        <f>IF(OR($H157="",$I157="",Y$4=""),"",IF(AND($H157&lt;=Y$4+'集計を見る'!$B$31-1,$I157&gt;=Y$4),"■",""))</f>
        <v/>
      </c>
      <c r="Z157" s="17">
        <f>IF(OR($H157="",$I157="",Z$4=""),"",IF(AND($H157&lt;=Z$4+'集計を見る'!$B$31-1,$I157&gt;=Z$4),"■",""))</f>
        <v/>
      </c>
      <c r="AA157" s="17">
        <f>IF(OR($H157="",$I157="",AA$4=""),"",IF(AND($H157&lt;=AA$4+'集計を見る'!$B$31-1,$I157&gt;=AA$4),"■",""))</f>
        <v/>
      </c>
    </row>
    <row r="158" hidden="1" ht="22" customHeight="1">
      <c r="A158" s="79" t="n"/>
      <c r="B158" s="80" t="n"/>
      <c r="C158" s="79" t="n"/>
      <c r="D158" s="78" t="n"/>
      <c r="E158" s="81" t="n"/>
      <c r="F158" s="80" t="n"/>
      <c r="G158" s="59">
        <f>IF(OR($B158="",$D158=""),"",MAX(1,ROUNDUP($D158/IF(OR($B$2="",$B$2&lt;=0),1,$B$2),0)))</f>
        <v/>
      </c>
      <c r="H158" s="19">
        <f>IF(OR($G158="",'集計を見る'!$B$10=""),"",IF($B$3="はい",'集計を見る'!$B$10+SUM($G$5:$G158)-$G158,IF(SUM($G$5:$G158)-$G158=0,'集計を見る'!$B$10,WORKDAY('集計を見る'!$B$10,SUM($G$5:$G158)-$G158))))</f>
        <v/>
      </c>
      <c r="I158" s="19">
        <f>IF(OR($G158="",'集計を見る'!$B$10=""),"",IF($B$3="はい",'集計を見る'!$B$10+SUM($G$5:$G158)-1,IF(SUM($G$5:$G158)-1=0,'集計を見る'!$B$10,WORKDAY('集計を見る'!$B$10,SUM($G$5:$G158)-1))))</f>
        <v/>
      </c>
      <c r="J158" s="59">
        <f>IF($I158="","",$I158-TODAY())</f>
        <v/>
      </c>
      <c r="K158" s="60">
        <f>IF($D158="","",ROUND($D158*(100-IF($E158="",0,$E158))/100,1))</f>
        <v/>
      </c>
      <c r="L158" s="61">
        <f>IF(OR($H158="",$I158=""),"",IF(TODAY()&gt;=$I158,100,IF(TODAY()&lt;$H158,0,ROUND((TODAY()-$H158+1)/($I158-$H158+1)*100,0))))</f>
        <v/>
      </c>
      <c r="M158" s="62">
        <f>IF(OR($L158="",$E158=""),"",$E158-$L158)</f>
        <v/>
      </c>
      <c r="N158" s="23">
        <f>IF($B158="","",IF($D158="","入力が足りません",IF($E158&gt;=100,"完了",IF($I158="","日程が出ません",IF($I158&lt;TODAY(),"遅れています",IF($H158&gt;TODAY(),"これから","いま進める"))))))</f>
        <v/>
      </c>
      <c r="O158" s="23">
        <f>IF($I158="","",TEXT($I158,"yyyy/mm"))</f>
        <v/>
      </c>
      <c r="P158" s="24">
        <f>IF(OR($H158="",$I158="",P$4=""),"",IF(AND($H158&lt;=P$4+'集計を見る'!$B$31-1,$I158&gt;=P$4),"■",""))</f>
        <v/>
      </c>
      <c r="Q158" s="24">
        <f>IF(OR($H158="",$I158="",Q$4=""),"",IF(AND($H158&lt;=Q$4+'集計を見る'!$B$31-1,$I158&gt;=Q$4),"■",""))</f>
        <v/>
      </c>
      <c r="R158" s="24">
        <f>IF(OR($H158="",$I158="",R$4=""),"",IF(AND($H158&lt;=R$4+'集計を見る'!$B$31-1,$I158&gt;=R$4),"■",""))</f>
        <v/>
      </c>
      <c r="S158" s="24">
        <f>IF(OR($H158="",$I158="",S$4=""),"",IF(AND($H158&lt;=S$4+'集計を見る'!$B$31-1,$I158&gt;=S$4),"■",""))</f>
        <v/>
      </c>
      <c r="T158" s="24">
        <f>IF(OR($H158="",$I158="",T$4=""),"",IF(AND($H158&lt;=T$4+'集計を見る'!$B$31-1,$I158&gt;=T$4),"■",""))</f>
        <v/>
      </c>
      <c r="U158" s="24">
        <f>IF(OR($H158="",$I158="",U$4=""),"",IF(AND($H158&lt;=U$4+'集計を見る'!$B$31-1,$I158&gt;=U$4),"■",""))</f>
        <v/>
      </c>
      <c r="V158" s="24">
        <f>IF(OR($H158="",$I158="",V$4=""),"",IF(AND($H158&lt;=V$4+'集計を見る'!$B$31-1,$I158&gt;=V$4),"■",""))</f>
        <v/>
      </c>
      <c r="W158" s="24">
        <f>IF(OR($H158="",$I158="",W$4=""),"",IF(AND($H158&lt;=W$4+'集計を見る'!$B$31-1,$I158&gt;=W$4),"■",""))</f>
        <v/>
      </c>
      <c r="X158" s="24">
        <f>IF(OR($H158="",$I158="",X$4=""),"",IF(AND($H158&lt;=X$4+'集計を見る'!$B$31-1,$I158&gt;=X$4),"■",""))</f>
        <v/>
      </c>
      <c r="Y158" s="24">
        <f>IF(OR($H158="",$I158="",Y$4=""),"",IF(AND($H158&lt;=Y$4+'集計を見る'!$B$31-1,$I158&gt;=Y$4),"■",""))</f>
        <v/>
      </c>
      <c r="Z158" s="24">
        <f>IF(OR($H158="",$I158="",Z$4=""),"",IF(AND($H158&lt;=Z$4+'集計を見る'!$B$31-1,$I158&gt;=Z$4),"■",""))</f>
        <v/>
      </c>
      <c r="AA158" s="24">
        <f>IF(OR($H158="",$I158="",AA$4=""),"",IF(AND($H158&lt;=AA$4+'集計を見る'!$B$31-1,$I158&gt;=AA$4),"■",""))</f>
        <v/>
      </c>
    </row>
    <row r="159" hidden="1" ht="22" customHeight="1">
      <c r="A159" s="79" t="n"/>
      <c r="B159" s="80" t="n"/>
      <c r="C159" s="79" t="n"/>
      <c r="D159" s="78" t="n"/>
      <c r="E159" s="81" t="n"/>
      <c r="F159" s="80" t="n"/>
      <c r="G159" s="55">
        <f>IF(OR($B159="",$D159=""),"",MAX(1,ROUNDUP($D159/IF(OR($B$2="",$B$2&lt;=0),1,$B$2),0)))</f>
        <v/>
      </c>
      <c r="H159" s="12">
        <f>IF(OR($G159="",'集計を見る'!$B$10=""),"",IF($B$3="はい",'集計を見る'!$B$10+SUM($G$5:$G159)-$G159,IF(SUM($G$5:$G159)-$G159=0,'集計を見る'!$B$10,WORKDAY('集計を見る'!$B$10,SUM($G$5:$G159)-$G159))))</f>
        <v/>
      </c>
      <c r="I159" s="12">
        <f>IF(OR($G159="",'集計を見る'!$B$10=""),"",IF($B$3="はい",'集計を見る'!$B$10+SUM($G$5:$G159)-1,IF(SUM($G$5:$G159)-1=0,'集計を見る'!$B$10,WORKDAY('集計を見る'!$B$10,SUM($G$5:$G159)-1))))</f>
        <v/>
      </c>
      <c r="J159" s="55">
        <f>IF($I159="","",$I159-TODAY())</f>
        <v/>
      </c>
      <c r="K159" s="56">
        <f>IF($D159="","",ROUND($D159*(100-IF($E159="",0,$E159))/100,1))</f>
        <v/>
      </c>
      <c r="L159" s="57">
        <f>IF(OR($H159="",$I159=""),"",IF(TODAY()&gt;=$I159,100,IF(TODAY()&lt;$H159,0,ROUND((TODAY()-$H159+1)/($I159-$H159+1)*100,0))))</f>
        <v/>
      </c>
      <c r="M159" s="58">
        <f>IF(OR($L159="",$E159=""),"",$E159-$L159)</f>
        <v/>
      </c>
      <c r="N159" s="16">
        <f>IF($B159="","",IF($D159="","入力が足りません",IF($E159&gt;=100,"完了",IF($I159="","日程が出ません",IF($I159&lt;TODAY(),"遅れています",IF($H159&gt;TODAY(),"これから","いま進める"))))))</f>
        <v/>
      </c>
      <c r="O159" s="16">
        <f>IF($I159="","",TEXT($I159,"yyyy/mm"))</f>
        <v/>
      </c>
      <c r="P159" s="17">
        <f>IF(OR($H159="",$I159="",P$4=""),"",IF(AND($H159&lt;=P$4+'集計を見る'!$B$31-1,$I159&gt;=P$4),"■",""))</f>
        <v/>
      </c>
      <c r="Q159" s="17">
        <f>IF(OR($H159="",$I159="",Q$4=""),"",IF(AND($H159&lt;=Q$4+'集計を見る'!$B$31-1,$I159&gt;=Q$4),"■",""))</f>
        <v/>
      </c>
      <c r="R159" s="17">
        <f>IF(OR($H159="",$I159="",R$4=""),"",IF(AND($H159&lt;=R$4+'集計を見る'!$B$31-1,$I159&gt;=R$4),"■",""))</f>
        <v/>
      </c>
      <c r="S159" s="17">
        <f>IF(OR($H159="",$I159="",S$4=""),"",IF(AND($H159&lt;=S$4+'集計を見る'!$B$31-1,$I159&gt;=S$4),"■",""))</f>
        <v/>
      </c>
      <c r="T159" s="17">
        <f>IF(OR($H159="",$I159="",T$4=""),"",IF(AND($H159&lt;=T$4+'集計を見る'!$B$31-1,$I159&gt;=T$4),"■",""))</f>
        <v/>
      </c>
      <c r="U159" s="17">
        <f>IF(OR($H159="",$I159="",U$4=""),"",IF(AND($H159&lt;=U$4+'集計を見る'!$B$31-1,$I159&gt;=U$4),"■",""))</f>
        <v/>
      </c>
      <c r="V159" s="17">
        <f>IF(OR($H159="",$I159="",V$4=""),"",IF(AND($H159&lt;=V$4+'集計を見る'!$B$31-1,$I159&gt;=V$4),"■",""))</f>
        <v/>
      </c>
      <c r="W159" s="17">
        <f>IF(OR($H159="",$I159="",W$4=""),"",IF(AND($H159&lt;=W$4+'集計を見る'!$B$31-1,$I159&gt;=W$4),"■",""))</f>
        <v/>
      </c>
      <c r="X159" s="17">
        <f>IF(OR($H159="",$I159="",X$4=""),"",IF(AND($H159&lt;=X$4+'集計を見る'!$B$31-1,$I159&gt;=X$4),"■",""))</f>
        <v/>
      </c>
      <c r="Y159" s="17">
        <f>IF(OR($H159="",$I159="",Y$4=""),"",IF(AND($H159&lt;=Y$4+'集計を見る'!$B$31-1,$I159&gt;=Y$4),"■",""))</f>
        <v/>
      </c>
      <c r="Z159" s="17">
        <f>IF(OR($H159="",$I159="",Z$4=""),"",IF(AND($H159&lt;=Z$4+'集計を見る'!$B$31-1,$I159&gt;=Z$4),"■",""))</f>
        <v/>
      </c>
      <c r="AA159" s="17">
        <f>IF(OR($H159="",$I159="",AA$4=""),"",IF(AND($H159&lt;=AA$4+'集計を見る'!$B$31-1,$I159&gt;=AA$4),"■",""))</f>
        <v/>
      </c>
    </row>
    <row r="160" hidden="1" ht="22" customHeight="1">
      <c r="A160" s="79" t="n"/>
      <c r="B160" s="80" t="n"/>
      <c r="C160" s="79" t="n"/>
      <c r="D160" s="78" t="n"/>
      <c r="E160" s="81" t="n"/>
      <c r="F160" s="80" t="n"/>
      <c r="G160" s="59">
        <f>IF(OR($B160="",$D160=""),"",MAX(1,ROUNDUP($D160/IF(OR($B$2="",$B$2&lt;=0),1,$B$2),0)))</f>
        <v/>
      </c>
      <c r="H160" s="19">
        <f>IF(OR($G160="",'集計を見る'!$B$10=""),"",IF($B$3="はい",'集計を見る'!$B$10+SUM($G$5:$G160)-$G160,IF(SUM($G$5:$G160)-$G160=0,'集計を見る'!$B$10,WORKDAY('集計を見る'!$B$10,SUM($G$5:$G160)-$G160))))</f>
        <v/>
      </c>
      <c r="I160" s="19">
        <f>IF(OR($G160="",'集計を見る'!$B$10=""),"",IF($B$3="はい",'集計を見る'!$B$10+SUM($G$5:$G160)-1,IF(SUM($G$5:$G160)-1=0,'集計を見る'!$B$10,WORKDAY('集計を見る'!$B$10,SUM($G$5:$G160)-1))))</f>
        <v/>
      </c>
      <c r="J160" s="59">
        <f>IF($I160="","",$I160-TODAY())</f>
        <v/>
      </c>
      <c r="K160" s="60">
        <f>IF($D160="","",ROUND($D160*(100-IF($E160="",0,$E160))/100,1))</f>
        <v/>
      </c>
      <c r="L160" s="61">
        <f>IF(OR($H160="",$I160=""),"",IF(TODAY()&gt;=$I160,100,IF(TODAY()&lt;$H160,0,ROUND((TODAY()-$H160+1)/($I160-$H160+1)*100,0))))</f>
        <v/>
      </c>
      <c r="M160" s="62">
        <f>IF(OR($L160="",$E160=""),"",$E160-$L160)</f>
        <v/>
      </c>
      <c r="N160" s="23">
        <f>IF($B160="","",IF($D160="","入力が足りません",IF($E160&gt;=100,"完了",IF($I160="","日程が出ません",IF($I160&lt;TODAY(),"遅れています",IF($H160&gt;TODAY(),"これから","いま進める"))))))</f>
        <v/>
      </c>
      <c r="O160" s="23">
        <f>IF($I160="","",TEXT($I160,"yyyy/mm"))</f>
        <v/>
      </c>
      <c r="P160" s="24">
        <f>IF(OR($H160="",$I160="",P$4=""),"",IF(AND($H160&lt;=P$4+'集計を見る'!$B$31-1,$I160&gt;=P$4),"■",""))</f>
        <v/>
      </c>
      <c r="Q160" s="24">
        <f>IF(OR($H160="",$I160="",Q$4=""),"",IF(AND($H160&lt;=Q$4+'集計を見る'!$B$31-1,$I160&gt;=Q$4),"■",""))</f>
        <v/>
      </c>
      <c r="R160" s="24">
        <f>IF(OR($H160="",$I160="",R$4=""),"",IF(AND($H160&lt;=R$4+'集計を見る'!$B$31-1,$I160&gt;=R$4),"■",""))</f>
        <v/>
      </c>
      <c r="S160" s="24">
        <f>IF(OR($H160="",$I160="",S$4=""),"",IF(AND($H160&lt;=S$4+'集計を見る'!$B$31-1,$I160&gt;=S$4),"■",""))</f>
        <v/>
      </c>
      <c r="T160" s="24">
        <f>IF(OR($H160="",$I160="",T$4=""),"",IF(AND($H160&lt;=T$4+'集計を見る'!$B$31-1,$I160&gt;=T$4),"■",""))</f>
        <v/>
      </c>
      <c r="U160" s="24">
        <f>IF(OR($H160="",$I160="",U$4=""),"",IF(AND($H160&lt;=U$4+'集計を見る'!$B$31-1,$I160&gt;=U$4),"■",""))</f>
        <v/>
      </c>
      <c r="V160" s="24">
        <f>IF(OR($H160="",$I160="",V$4=""),"",IF(AND($H160&lt;=V$4+'集計を見る'!$B$31-1,$I160&gt;=V$4),"■",""))</f>
        <v/>
      </c>
      <c r="W160" s="24">
        <f>IF(OR($H160="",$I160="",W$4=""),"",IF(AND($H160&lt;=W$4+'集計を見る'!$B$31-1,$I160&gt;=W$4),"■",""))</f>
        <v/>
      </c>
      <c r="X160" s="24">
        <f>IF(OR($H160="",$I160="",X$4=""),"",IF(AND($H160&lt;=X$4+'集計を見る'!$B$31-1,$I160&gt;=X$4),"■",""))</f>
        <v/>
      </c>
      <c r="Y160" s="24">
        <f>IF(OR($H160="",$I160="",Y$4=""),"",IF(AND($H160&lt;=Y$4+'集計を見る'!$B$31-1,$I160&gt;=Y$4),"■",""))</f>
        <v/>
      </c>
      <c r="Z160" s="24">
        <f>IF(OR($H160="",$I160="",Z$4=""),"",IF(AND($H160&lt;=Z$4+'集計を見る'!$B$31-1,$I160&gt;=Z$4),"■",""))</f>
        <v/>
      </c>
      <c r="AA160" s="24">
        <f>IF(OR($H160="",$I160="",AA$4=""),"",IF(AND($H160&lt;=AA$4+'集計を見る'!$B$31-1,$I160&gt;=AA$4),"■",""))</f>
        <v/>
      </c>
    </row>
    <row r="161" hidden="1" ht="22" customHeight="1">
      <c r="A161" s="79" t="n"/>
      <c r="B161" s="80" t="n"/>
      <c r="C161" s="79" t="n"/>
      <c r="D161" s="78" t="n"/>
      <c r="E161" s="81" t="n"/>
      <c r="F161" s="80" t="n"/>
      <c r="G161" s="55">
        <f>IF(OR($B161="",$D161=""),"",MAX(1,ROUNDUP($D161/IF(OR($B$2="",$B$2&lt;=0),1,$B$2),0)))</f>
        <v/>
      </c>
      <c r="H161" s="12">
        <f>IF(OR($G161="",'集計を見る'!$B$10=""),"",IF($B$3="はい",'集計を見る'!$B$10+SUM($G$5:$G161)-$G161,IF(SUM($G$5:$G161)-$G161=0,'集計を見る'!$B$10,WORKDAY('集計を見る'!$B$10,SUM($G$5:$G161)-$G161))))</f>
        <v/>
      </c>
      <c r="I161" s="12">
        <f>IF(OR($G161="",'集計を見る'!$B$10=""),"",IF($B$3="はい",'集計を見る'!$B$10+SUM($G$5:$G161)-1,IF(SUM($G$5:$G161)-1=0,'集計を見る'!$B$10,WORKDAY('集計を見る'!$B$10,SUM($G$5:$G161)-1))))</f>
        <v/>
      </c>
      <c r="J161" s="55">
        <f>IF($I161="","",$I161-TODAY())</f>
        <v/>
      </c>
      <c r="K161" s="56">
        <f>IF($D161="","",ROUND($D161*(100-IF($E161="",0,$E161))/100,1))</f>
        <v/>
      </c>
      <c r="L161" s="57">
        <f>IF(OR($H161="",$I161=""),"",IF(TODAY()&gt;=$I161,100,IF(TODAY()&lt;$H161,0,ROUND((TODAY()-$H161+1)/($I161-$H161+1)*100,0))))</f>
        <v/>
      </c>
      <c r="M161" s="58">
        <f>IF(OR($L161="",$E161=""),"",$E161-$L161)</f>
        <v/>
      </c>
      <c r="N161" s="16">
        <f>IF($B161="","",IF($D161="","入力が足りません",IF($E161&gt;=100,"完了",IF($I161="","日程が出ません",IF($I161&lt;TODAY(),"遅れています",IF($H161&gt;TODAY(),"これから","いま進める"))))))</f>
        <v/>
      </c>
      <c r="O161" s="16">
        <f>IF($I161="","",TEXT($I161,"yyyy/mm"))</f>
        <v/>
      </c>
      <c r="P161" s="17">
        <f>IF(OR($H161="",$I161="",P$4=""),"",IF(AND($H161&lt;=P$4+'集計を見る'!$B$31-1,$I161&gt;=P$4),"■",""))</f>
        <v/>
      </c>
      <c r="Q161" s="17">
        <f>IF(OR($H161="",$I161="",Q$4=""),"",IF(AND($H161&lt;=Q$4+'集計を見る'!$B$31-1,$I161&gt;=Q$4),"■",""))</f>
        <v/>
      </c>
      <c r="R161" s="17">
        <f>IF(OR($H161="",$I161="",R$4=""),"",IF(AND($H161&lt;=R$4+'集計を見る'!$B$31-1,$I161&gt;=R$4),"■",""))</f>
        <v/>
      </c>
      <c r="S161" s="17">
        <f>IF(OR($H161="",$I161="",S$4=""),"",IF(AND($H161&lt;=S$4+'集計を見る'!$B$31-1,$I161&gt;=S$4),"■",""))</f>
        <v/>
      </c>
      <c r="T161" s="17">
        <f>IF(OR($H161="",$I161="",T$4=""),"",IF(AND($H161&lt;=T$4+'集計を見る'!$B$31-1,$I161&gt;=T$4),"■",""))</f>
        <v/>
      </c>
      <c r="U161" s="17">
        <f>IF(OR($H161="",$I161="",U$4=""),"",IF(AND($H161&lt;=U$4+'集計を見る'!$B$31-1,$I161&gt;=U$4),"■",""))</f>
        <v/>
      </c>
      <c r="V161" s="17">
        <f>IF(OR($H161="",$I161="",V$4=""),"",IF(AND($H161&lt;=V$4+'集計を見る'!$B$31-1,$I161&gt;=V$4),"■",""))</f>
        <v/>
      </c>
      <c r="W161" s="17">
        <f>IF(OR($H161="",$I161="",W$4=""),"",IF(AND($H161&lt;=W$4+'集計を見る'!$B$31-1,$I161&gt;=W$4),"■",""))</f>
        <v/>
      </c>
      <c r="X161" s="17">
        <f>IF(OR($H161="",$I161="",X$4=""),"",IF(AND($H161&lt;=X$4+'集計を見る'!$B$31-1,$I161&gt;=X$4),"■",""))</f>
        <v/>
      </c>
      <c r="Y161" s="17">
        <f>IF(OR($H161="",$I161="",Y$4=""),"",IF(AND($H161&lt;=Y$4+'集計を見る'!$B$31-1,$I161&gt;=Y$4),"■",""))</f>
        <v/>
      </c>
      <c r="Z161" s="17">
        <f>IF(OR($H161="",$I161="",Z$4=""),"",IF(AND($H161&lt;=Z$4+'集計を見る'!$B$31-1,$I161&gt;=Z$4),"■",""))</f>
        <v/>
      </c>
      <c r="AA161" s="17">
        <f>IF(OR($H161="",$I161="",AA$4=""),"",IF(AND($H161&lt;=AA$4+'集計を見る'!$B$31-1,$I161&gt;=AA$4),"■",""))</f>
        <v/>
      </c>
    </row>
    <row r="162" hidden="1" ht="22" customHeight="1">
      <c r="A162" s="79" t="n"/>
      <c r="B162" s="80" t="n"/>
      <c r="C162" s="79" t="n"/>
      <c r="D162" s="78" t="n"/>
      <c r="E162" s="81" t="n"/>
      <c r="F162" s="80" t="n"/>
      <c r="G162" s="59">
        <f>IF(OR($B162="",$D162=""),"",MAX(1,ROUNDUP($D162/IF(OR($B$2="",$B$2&lt;=0),1,$B$2),0)))</f>
        <v/>
      </c>
      <c r="H162" s="19">
        <f>IF(OR($G162="",'集計を見る'!$B$10=""),"",IF($B$3="はい",'集計を見る'!$B$10+SUM($G$5:$G162)-$G162,IF(SUM($G$5:$G162)-$G162=0,'集計を見る'!$B$10,WORKDAY('集計を見る'!$B$10,SUM($G$5:$G162)-$G162))))</f>
        <v/>
      </c>
      <c r="I162" s="19">
        <f>IF(OR($G162="",'集計を見る'!$B$10=""),"",IF($B$3="はい",'集計を見る'!$B$10+SUM($G$5:$G162)-1,IF(SUM($G$5:$G162)-1=0,'集計を見る'!$B$10,WORKDAY('集計を見る'!$B$10,SUM($G$5:$G162)-1))))</f>
        <v/>
      </c>
      <c r="J162" s="59">
        <f>IF($I162="","",$I162-TODAY())</f>
        <v/>
      </c>
      <c r="K162" s="60">
        <f>IF($D162="","",ROUND($D162*(100-IF($E162="",0,$E162))/100,1))</f>
        <v/>
      </c>
      <c r="L162" s="61">
        <f>IF(OR($H162="",$I162=""),"",IF(TODAY()&gt;=$I162,100,IF(TODAY()&lt;$H162,0,ROUND((TODAY()-$H162+1)/($I162-$H162+1)*100,0))))</f>
        <v/>
      </c>
      <c r="M162" s="62">
        <f>IF(OR($L162="",$E162=""),"",$E162-$L162)</f>
        <v/>
      </c>
      <c r="N162" s="23">
        <f>IF($B162="","",IF($D162="","入力が足りません",IF($E162&gt;=100,"完了",IF($I162="","日程が出ません",IF($I162&lt;TODAY(),"遅れています",IF($H162&gt;TODAY(),"これから","いま進める"))))))</f>
        <v/>
      </c>
      <c r="O162" s="23">
        <f>IF($I162="","",TEXT($I162,"yyyy/mm"))</f>
        <v/>
      </c>
      <c r="P162" s="24">
        <f>IF(OR($H162="",$I162="",P$4=""),"",IF(AND($H162&lt;=P$4+'集計を見る'!$B$31-1,$I162&gt;=P$4),"■",""))</f>
        <v/>
      </c>
      <c r="Q162" s="24">
        <f>IF(OR($H162="",$I162="",Q$4=""),"",IF(AND($H162&lt;=Q$4+'集計を見る'!$B$31-1,$I162&gt;=Q$4),"■",""))</f>
        <v/>
      </c>
      <c r="R162" s="24">
        <f>IF(OR($H162="",$I162="",R$4=""),"",IF(AND($H162&lt;=R$4+'集計を見る'!$B$31-1,$I162&gt;=R$4),"■",""))</f>
        <v/>
      </c>
      <c r="S162" s="24">
        <f>IF(OR($H162="",$I162="",S$4=""),"",IF(AND($H162&lt;=S$4+'集計を見る'!$B$31-1,$I162&gt;=S$4),"■",""))</f>
        <v/>
      </c>
      <c r="T162" s="24">
        <f>IF(OR($H162="",$I162="",T$4=""),"",IF(AND($H162&lt;=T$4+'集計を見る'!$B$31-1,$I162&gt;=T$4),"■",""))</f>
        <v/>
      </c>
      <c r="U162" s="24">
        <f>IF(OR($H162="",$I162="",U$4=""),"",IF(AND($H162&lt;=U$4+'集計を見る'!$B$31-1,$I162&gt;=U$4),"■",""))</f>
        <v/>
      </c>
      <c r="V162" s="24">
        <f>IF(OR($H162="",$I162="",V$4=""),"",IF(AND($H162&lt;=V$4+'集計を見る'!$B$31-1,$I162&gt;=V$4),"■",""))</f>
        <v/>
      </c>
      <c r="W162" s="24">
        <f>IF(OR($H162="",$I162="",W$4=""),"",IF(AND($H162&lt;=W$4+'集計を見る'!$B$31-1,$I162&gt;=W$4),"■",""))</f>
        <v/>
      </c>
      <c r="X162" s="24">
        <f>IF(OR($H162="",$I162="",X$4=""),"",IF(AND($H162&lt;=X$4+'集計を見る'!$B$31-1,$I162&gt;=X$4),"■",""))</f>
        <v/>
      </c>
      <c r="Y162" s="24">
        <f>IF(OR($H162="",$I162="",Y$4=""),"",IF(AND($H162&lt;=Y$4+'集計を見る'!$B$31-1,$I162&gt;=Y$4),"■",""))</f>
        <v/>
      </c>
      <c r="Z162" s="24">
        <f>IF(OR($H162="",$I162="",Z$4=""),"",IF(AND($H162&lt;=Z$4+'集計を見る'!$B$31-1,$I162&gt;=Z$4),"■",""))</f>
        <v/>
      </c>
      <c r="AA162" s="24">
        <f>IF(OR($H162="",$I162="",AA$4=""),"",IF(AND($H162&lt;=AA$4+'集計を見る'!$B$31-1,$I162&gt;=AA$4),"■",""))</f>
        <v/>
      </c>
    </row>
    <row r="163" hidden="1" ht="22" customHeight="1">
      <c r="A163" s="79" t="n"/>
      <c r="B163" s="80" t="n"/>
      <c r="C163" s="79" t="n"/>
      <c r="D163" s="78" t="n"/>
      <c r="E163" s="81" t="n"/>
      <c r="F163" s="80" t="n"/>
      <c r="G163" s="55">
        <f>IF(OR($B163="",$D163=""),"",MAX(1,ROUNDUP($D163/IF(OR($B$2="",$B$2&lt;=0),1,$B$2),0)))</f>
        <v/>
      </c>
      <c r="H163" s="12">
        <f>IF(OR($G163="",'集計を見る'!$B$10=""),"",IF($B$3="はい",'集計を見る'!$B$10+SUM($G$5:$G163)-$G163,IF(SUM($G$5:$G163)-$G163=0,'集計を見る'!$B$10,WORKDAY('集計を見る'!$B$10,SUM($G$5:$G163)-$G163))))</f>
        <v/>
      </c>
      <c r="I163" s="12">
        <f>IF(OR($G163="",'集計を見る'!$B$10=""),"",IF($B$3="はい",'集計を見る'!$B$10+SUM($G$5:$G163)-1,IF(SUM($G$5:$G163)-1=0,'集計を見る'!$B$10,WORKDAY('集計を見る'!$B$10,SUM($G$5:$G163)-1))))</f>
        <v/>
      </c>
      <c r="J163" s="55">
        <f>IF($I163="","",$I163-TODAY())</f>
        <v/>
      </c>
      <c r="K163" s="56">
        <f>IF($D163="","",ROUND($D163*(100-IF($E163="",0,$E163))/100,1))</f>
        <v/>
      </c>
      <c r="L163" s="57">
        <f>IF(OR($H163="",$I163=""),"",IF(TODAY()&gt;=$I163,100,IF(TODAY()&lt;$H163,0,ROUND((TODAY()-$H163+1)/($I163-$H163+1)*100,0))))</f>
        <v/>
      </c>
      <c r="M163" s="58">
        <f>IF(OR($L163="",$E163=""),"",$E163-$L163)</f>
        <v/>
      </c>
      <c r="N163" s="16">
        <f>IF($B163="","",IF($D163="","入力が足りません",IF($E163&gt;=100,"完了",IF($I163="","日程が出ません",IF($I163&lt;TODAY(),"遅れています",IF($H163&gt;TODAY(),"これから","いま進める"))))))</f>
        <v/>
      </c>
      <c r="O163" s="16">
        <f>IF($I163="","",TEXT($I163,"yyyy/mm"))</f>
        <v/>
      </c>
      <c r="P163" s="17">
        <f>IF(OR($H163="",$I163="",P$4=""),"",IF(AND($H163&lt;=P$4+'集計を見る'!$B$31-1,$I163&gt;=P$4),"■",""))</f>
        <v/>
      </c>
      <c r="Q163" s="17">
        <f>IF(OR($H163="",$I163="",Q$4=""),"",IF(AND($H163&lt;=Q$4+'集計を見る'!$B$31-1,$I163&gt;=Q$4),"■",""))</f>
        <v/>
      </c>
      <c r="R163" s="17">
        <f>IF(OR($H163="",$I163="",R$4=""),"",IF(AND($H163&lt;=R$4+'集計を見る'!$B$31-1,$I163&gt;=R$4),"■",""))</f>
        <v/>
      </c>
      <c r="S163" s="17">
        <f>IF(OR($H163="",$I163="",S$4=""),"",IF(AND($H163&lt;=S$4+'集計を見る'!$B$31-1,$I163&gt;=S$4),"■",""))</f>
        <v/>
      </c>
      <c r="T163" s="17">
        <f>IF(OR($H163="",$I163="",T$4=""),"",IF(AND($H163&lt;=T$4+'集計を見る'!$B$31-1,$I163&gt;=T$4),"■",""))</f>
        <v/>
      </c>
      <c r="U163" s="17">
        <f>IF(OR($H163="",$I163="",U$4=""),"",IF(AND($H163&lt;=U$4+'集計を見る'!$B$31-1,$I163&gt;=U$4),"■",""))</f>
        <v/>
      </c>
      <c r="V163" s="17">
        <f>IF(OR($H163="",$I163="",V$4=""),"",IF(AND($H163&lt;=V$4+'集計を見る'!$B$31-1,$I163&gt;=V$4),"■",""))</f>
        <v/>
      </c>
      <c r="W163" s="17">
        <f>IF(OR($H163="",$I163="",W$4=""),"",IF(AND($H163&lt;=W$4+'集計を見る'!$B$31-1,$I163&gt;=W$4),"■",""))</f>
        <v/>
      </c>
      <c r="X163" s="17">
        <f>IF(OR($H163="",$I163="",X$4=""),"",IF(AND($H163&lt;=X$4+'集計を見る'!$B$31-1,$I163&gt;=X$4),"■",""))</f>
        <v/>
      </c>
      <c r="Y163" s="17">
        <f>IF(OR($H163="",$I163="",Y$4=""),"",IF(AND($H163&lt;=Y$4+'集計を見る'!$B$31-1,$I163&gt;=Y$4),"■",""))</f>
        <v/>
      </c>
      <c r="Z163" s="17">
        <f>IF(OR($H163="",$I163="",Z$4=""),"",IF(AND($H163&lt;=Z$4+'集計を見る'!$B$31-1,$I163&gt;=Z$4),"■",""))</f>
        <v/>
      </c>
      <c r="AA163" s="17">
        <f>IF(OR($H163="",$I163="",AA$4=""),"",IF(AND($H163&lt;=AA$4+'集計を見る'!$B$31-1,$I163&gt;=AA$4),"■",""))</f>
        <v/>
      </c>
    </row>
    <row r="164" hidden="1" ht="22" customHeight="1">
      <c r="A164" s="79" t="n"/>
      <c r="B164" s="80" t="n"/>
      <c r="C164" s="79" t="n"/>
      <c r="D164" s="78" t="n"/>
      <c r="E164" s="81" t="n"/>
      <c r="F164" s="80" t="n"/>
      <c r="G164" s="59">
        <f>IF(OR($B164="",$D164=""),"",MAX(1,ROUNDUP($D164/IF(OR($B$2="",$B$2&lt;=0),1,$B$2),0)))</f>
        <v/>
      </c>
      <c r="H164" s="19">
        <f>IF(OR($G164="",'集計を見る'!$B$10=""),"",IF($B$3="はい",'集計を見る'!$B$10+SUM($G$5:$G164)-$G164,IF(SUM($G$5:$G164)-$G164=0,'集計を見る'!$B$10,WORKDAY('集計を見る'!$B$10,SUM($G$5:$G164)-$G164))))</f>
        <v/>
      </c>
      <c r="I164" s="19">
        <f>IF(OR($G164="",'集計を見る'!$B$10=""),"",IF($B$3="はい",'集計を見る'!$B$10+SUM($G$5:$G164)-1,IF(SUM($G$5:$G164)-1=0,'集計を見る'!$B$10,WORKDAY('集計を見る'!$B$10,SUM($G$5:$G164)-1))))</f>
        <v/>
      </c>
      <c r="J164" s="59">
        <f>IF($I164="","",$I164-TODAY())</f>
        <v/>
      </c>
      <c r="K164" s="60">
        <f>IF($D164="","",ROUND($D164*(100-IF($E164="",0,$E164))/100,1))</f>
        <v/>
      </c>
      <c r="L164" s="61">
        <f>IF(OR($H164="",$I164=""),"",IF(TODAY()&gt;=$I164,100,IF(TODAY()&lt;$H164,0,ROUND((TODAY()-$H164+1)/($I164-$H164+1)*100,0))))</f>
        <v/>
      </c>
      <c r="M164" s="62">
        <f>IF(OR($L164="",$E164=""),"",$E164-$L164)</f>
        <v/>
      </c>
      <c r="N164" s="23">
        <f>IF($B164="","",IF($D164="","入力が足りません",IF($E164&gt;=100,"完了",IF($I164="","日程が出ません",IF($I164&lt;TODAY(),"遅れています",IF($H164&gt;TODAY(),"これから","いま進める"))))))</f>
        <v/>
      </c>
      <c r="O164" s="23">
        <f>IF($I164="","",TEXT($I164,"yyyy/mm"))</f>
        <v/>
      </c>
      <c r="P164" s="24">
        <f>IF(OR($H164="",$I164="",P$4=""),"",IF(AND($H164&lt;=P$4+'集計を見る'!$B$31-1,$I164&gt;=P$4),"■",""))</f>
        <v/>
      </c>
      <c r="Q164" s="24">
        <f>IF(OR($H164="",$I164="",Q$4=""),"",IF(AND($H164&lt;=Q$4+'集計を見る'!$B$31-1,$I164&gt;=Q$4),"■",""))</f>
        <v/>
      </c>
      <c r="R164" s="24">
        <f>IF(OR($H164="",$I164="",R$4=""),"",IF(AND($H164&lt;=R$4+'集計を見る'!$B$31-1,$I164&gt;=R$4),"■",""))</f>
        <v/>
      </c>
      <c r="S164" s="24">
        <f>IF(OR($H164="",$I164="",S$4=""),"",IF(AND($H164&lt;=S$4+'集計を見る'!$B$31-1,$I164&gt;=S$4),"■",""))</f>
        <v/>
      </c>
      <c r="T164" s="24">
        <f>IF(OR($H164="",$I164="",T$4=""),"",IF(AND($H164&lt;=T$4+'集計を見る'!$B$31-1,$I164&gt;=T$4),"■",""))</f>
        <v/>
      </c>
      <c r="U164" s="24">
        <f>IF(OR($H164="",$I164="",U$4=""),"",IF(AND($H164&lt;=U$4+'集計を見る'!$B$31-1,$I164&gt;=U$4),"■",""))</f>
        <v/>
      </c>
      <c r="V164" s="24">
        <f>IF(OR($H164="",$I164="",V$4=""),"",IF(AND($H164&lt;=V$4+'集計を見る'!$B$31-1,$I164&gt;=V$4),"■",""))</f>
        <v/>
      </c>
      <c r="W164" s="24">
        <f>IF(OR($H164="",$I164="",W$4=""),"",IF(AND($H164&lt;=W$4+'集計を見る'!$B$31-1,$I164&gt;=W$4),"■",""))</f>
        <v/>
      </c>
      <c r="X164" s="24">
        <f>IF(OR($H164="",$I164="",X$4=""),"",IF(AND($H164&lt;=X$4+'集計を見る'!$B$31-1,$I164&gt;=X$4),"■",""))</f>
        <v/>
      </c>
      <c r="Y164" s="24">
        <f>IF(OR($H164="",$I164="",Y$4=""),"",IF(AND($H164&lt;=Y$4+'集計を見る'!$B$31-1,$I164&gt;=Y$4),"■",""))</f>
        <v/>
      </c>
      <c r="Z164" s="24">
        <f>IF(OR($H164="",$I164="",Z$4=""),"",IF(AND($H164&lt;=Z$4+'集計を見る'!$B$31-1,$I164&gt;=Z$4),"■",""))</f>
        <v/>
      </c>
      <c r="AA164" s="24">
        <f>IF(OR($H164="",$I164="",AA$4=""),"",IF(AND($H164&lt;=AA$4+'集計を見る'!$B$31-1,$I164&gt;=AA$4),"■",""))</f>
        <v/>
      </c>
    </row>
    <row r="165" hidden="1" ht="22" customHeight="1">
      <c r="A165" s="79" t="n"/>
      <c r="B165" s="80" t="n"/>
      <c r="C165" s="79" t="n"/>
      <c r="D165" s="78" t="n"/>
      <c r="E165" s="81" t="n"/>
      <c r="F165" s="80" t="n"/>
      <c r="G165" s="55">
        <f>IF(OR($B165="",$D165=""),"",MAX(1,ROUNDUP($D165/IF(OR($B$2="",$B$2&lt;=0),1,$B$2),0)))</f>
        <v/>
      </c>
      <c r="H165" s="12">
        <f>IF(OR($G165="",'集計を見る'!$B$10=""),"",IF($B$3="はい",'集計を見る'!$B$10+SUM($G$5:$G165)-$G165,IF(SUM($G$5:$G165)-$G165=0,'集計を見る'!$B$10,WORKDAY('集計を見る'!$B$10,SUM($G$5:$G165)-$G165))))</f>
        <v/>
      </c>
      <c r="I165" s="12">
        <f>IF(OR($G165="",'集計を見る'!$B$10=""),"",IF($B$3="はい",'集計を見る'!$B$10+SUM($G$5:$G165)-1,IF(SUM($G$5:$G165)-1=0,'集計を見る'!$B$10,WORKDAY('集計を見る'!$B$10,SUM($G$5:$G165)-1))))</f>
        <v/>
      </c>
      <c r="J165" s="55">
        <f>IF($I165="","",$I165-TODAY())</f>
        <v/>
      </c>
      <c r="K165" s="56">
        <f>IF($D165="","",ROUND($D165*(100-IF($E165="",0,$E165))/100,1))</f>
        <v/>
      </c>
      <c r="L165" s="57">
        <f>IF(OR($H165="",$I165=""),"",IF(TODAY()&gt;=$I165,100,IF(TODAY()&lt;$H165,0,ROUND((TODAY()-$H165+1)/($I165-$H165+1)*100,0))))</f>
        <v/>
      </c>
      <c r="M165" s="58">
        <f>IF(OR($L165="",$E165=""),"",$E165-$L165)</f>
        <v/>
      </c>
      <c r="N165" s="16">
        <f>IF($B165="","",IF($D165="","入力が足りません",IF($E165&gt;=100,"完了",IF($I165="","日程が出ません",IF($I165&lt;TODAY(),"遅れています",IF($H165&gt;TODAY(),"これから","いま進める"))))))</f>
        <v/>
      </c>
      <c r="O165" s="16">
        <f>IF($I165="","",TEXT($I165,"yyyy/mm"))</f>
        <v/>
      </c>
      <c r="P165" s="17">
        <f>IF(OR($H165="",$I165="",P$4=""),"",IF(AND($H165&lt;=P$4+'集計を見る'!$B$31-1,$I165&gt;=P$4),"■",""))</f>
        <v/>
      </c>
      <c r="Q165" s="17">
        <f>IF(OR($H165="",$I165="",Q$4=""),"",IF(AND($H165&lt;=Q$4+'集計を見る'!$B$31-1,$I165&gt;=Q$4),"■",""))</f>
        <v/>
      </c>
      <c r="R165" s="17">
        <f>IF(OR($H165="",$I165="",R$4=""),"",IF(AND($H165&lt;=R$4+'集計を見る'!$B$31-1,$I165&gt;=R$4),"■",""))</f>
        <v/>
      </c>
      <c r="S165" s="17">
        <f>IF(OR($H165="",$I165="",S$4=""),"",IF(AND($H165&lt;=S$4+'集計を見る'!$B$31-1,$I165&gt;=S$4),"■",""))</f>
        <v/>
      </c>
      <c r="T165" s="17">
        <f>IF(OR($H165="",$I165="",T$4=""),"",IF(AND($H165&lt;=T$4+'集計を見る'!$B$31-1,$I165&gt;=T$4),"■",""))</f>
        <v/>
      </c>
      <c r="U165" s="17">
        <f>IF(OR($H165="",$I165="",U$4=""),"",IF(AND($H165&lt;=U$4+'集計を見る'!$B$31-1,$I165&gt;=U$4),"■",""))</f>
        <v/>
      </c>
      <c r="V165" s="17">
        <f>IF(OR($H165="",$I165="",V$4=""),"",IF(AND($H165&lt;=V$4+'集計を見る'!$B$31-1,$I165&gt;=V$4),"■",""))</f>
        <v/>
      </c>
      <c r="W165" s="17">
        <f>IF(OR($H165="",$I165="",W$4=""),"",IF(AND($H165&lt;=W$4+'集計を見る'!$B$31-1,$I165&gt;=W$4),"■",""))</f>
        <v/>
      </c>
      <c r="X165" s="17">
        <f>IF(OR($H165="",$I165="",X$4=""),"",IF(AND($H165&lt;=X$4+'集計を見る'!$B$31-1,$I165&gt;=X$4),"■",""))</f>
        <v/>
      </c>
      <c r="Y165" s="17">
        <f>IF(OR($H165="",$I165="",Y$4=""),"",IF(AND($H165&lt;=Y$4+'集計を見る'!$B$31-1,$I165&gt;=Y$4),"■",""))</f>
        <v/>
      </c>
      <c r="Z165" s="17">
        <f>IF(OR($H165="",$I165="",Z$4=""),"",IF(AND($H165&lt;=Z$4+'集計を見る'!$B$31-1,$I165&gt;=Z$4),"■",""))</f>
        <v/>
      </c>
      <c r="AA165" s="17">
        <f>IF(OR($H165="",$I165="",AA$4=""),"",IF(AND($H165&lt;=AA$4+'集計を見る'!$B$31-1,$I165&gt;=AA$4),"■",""))</f>
        <v/>
      </c>
    </row>
    <row r="166" hidden="1" ht="22" customHeight="1">
      <c r="A166" s="79" t="n"/>
      <c r="B166" s="80" t="n"/>
      <c r="C166" s="79" t="n"/>
      <c r="D166" s="78" t="n"/>
      <c r="E166" s="81" t="n"/>
      <c r="F166" s="80" t="n"/>
      <c r="G166" s="59">
        <f>IF(OR($B166="",$D166=""),"",MAX(1,ROUNDUP($D166/IF(OR($B$2="",$B$2&lt;=0),1,$B$2),0)))</f>
        <v/>
      </c>
      <c r="H166" s="19">
        <f>IF(OR($G166="",'集計を見る'!$B$10=""),"",IF($B$3="はい",'集計を見る'!$B$10+SUM($G$5:$G166)-$G166,IF(SUM($G$5:$G166)-$G166=0,'集計を見る'!$B$10,WORKDAY('集計を見る'!$B$10,SUM($G$5:$G166)-$G166))))</f>
        <v/>
      </c>
      <c r="I166" s="19">
        <f>IF(OR($G166="",'集計を見る'!$B$10=""),"",IF($B$3="はい",'集計を見る'!$B$10+SUM($G$5:$G166)-1,IF(SUM($G$5:$G166)-1=0,'集計を見る'!$B$10,WORKDAY('集計を見る'!$B$10,SUM($G$5:$G166)-1))))</f>
        <v/>
      </c>
      <c r="J166" s="59">
        <f>IF($I166="","",$I166-TODAY())</f>
        <v/>
      </c>
      <c r="K166" s="60">
        <f>IF($D166="","",ROUND($D166*(100-IF($E166="",0,$E166))/100,1))</f>
        <v/>
      </c>
      <c r="L166" s="61">
        <f>IF(OR($H166="",$I166=""),"",IF(TODAY()&gt;=$I166,100,IF(TODAY()&lt;$H166,0,ROUND((TODAY()-$H166+1)/($I166-$H166+1)*100,0))))</f>
        <v/>
      </c>
      <c r="M166" s="62">
        <f>IF(OR($L166="",$E166=""),"",$E166-$L166)</f>
        <v/>
      </c>
      <c r="N166" s="23">
        <f>IF($B166="","",IF($D166="","入力が足りません",IF($E166&gt;=100,"完了",IF($I166="","日程が出ません",IF($I166&lt;TODAY(),"遅れています",IF($H166&gt;TODAY(),"これから","いま進める"))))))</f>
        <v/>
      </c>
      <c r="O166" s="23">
        <f>IF($I166="","",TEXT($I166,"yyyy/mm"))</f>
        <v/>
      </c>
      <c r="P166" s="24">
        <f>IF(OR($H166="",$I166="",P$4=""),"",IF(AND($H166&lt;=P$4+'集計を見る'!$B$31-1,$I166&gt;=P$4),"■",""))</f>
        <v/>
      </c>
      <c r="Q166" s="24">
        <f>IF(OR($H166="",$I166="",Q$4=""),"",IF(AND($H166&lt;=Q$4+'集計を見る'!$B$31-1,$I166&gt;=Q$4),"■",""))</f>
        <v/>
      </c>
      <c r="R166" s="24">
        <f>IF(OR($H166="",$I166="",R$4=""),"",IF(AND($H166&lt;=R$4+'集計を見る'!$B$31-1,$I166&gt;=R$4),"■",""))</f>
        <v/>
      </c>
      <c r="S166" s="24">
        <f>IF(OR($H166="",$I166="",S$4=""),"",IF(AND($H166&lt;=S$4+'集計を見る'!$B$31-1,$I166&gt;=S$4),"■",""))</f>
        <v/>
      </c>
      <c r="T166" s="24">
        <f>IF(OR($H166="",$I166="",T$4=""),"",IF(AND($H166&lt;=T$4+'集計を見る'!$B$31-1,$I166&gt;=T$4),"■",""))</f>
        <v/>
      </c>
      <c r="U166" s="24">
        <f>IF(OR($H166="",$I166="",U$4=""),"",IF(AND($H166&lt;=U$4+'集計を見る'!$B$31-1,$I166&gt;=U$4),"■",""))</f>
        <v/>
      </c>
      <c r="V166" s="24">
        <f>IF(OR($H166="",$I166="",V$4=""),"",IF(AND($H166&lt;=V$4+'集計を見る'!$B$31-1,$I166&gt;=V$4),"■",""))</f>
        <v/>
      </c>
      <c r="W166" s="24">
        <f>IF(OR($H166="",$I166="",W$4=""),"",IF(AND($H166&lt;=W$4+'集計を見る'!$B$31-1,$I166&gt;=W$4),"■",""))</f>
        <v/>
      </c>
      <c r="X166" s="24">
        <f>IF(OR($H166="",$I166="",X$4=""),"",IF(AND($H166&lt;=X$4+'集計を見る'!$B$31-1,$I166&gt;=X$4),"■",""))</f>
        <v/>
      </c>
      <c r="Y166" s="24">
        <f>IF(OR($H166="",$I166="",Y$4=""),"",IF(AND($H166&lt;=Y$4+'集計を見る'!$B$31-1,$I166&gt;=Y$4),"■",""))</f>
        <v/>
      </c>
      <c r="Z166" s="24">
        <f>IF(OR($H166="",$I166="",Z$4=""),"",IF(AND($H166&lt;=Z$4+'集計を見る'!$B$31-1,$I166&gt;=Z$4),"■",""))</f>
        <v/>
      </c>
      <c r="AA166" s="24">
        <f>IF(OR($H166="",$I166="",AA$4=""),"",IF(AND($H166&lt;=AA$4+'集計を見る'!$B$31-1,$I166&gt;=AA$4),"■",""))</f>
        <v/>
      </c>
    </row>
    <row r="167" hidden="1" ht="22" customHeight="1">
      <c r="A167" s="79" t="n"/>
      <c r="B167" s="80" t="n"/>
      <c r="C167" s="79" t="n"/>
      <c r="D167" s="78" t="n"/>
      <c r="E167" s="81" t="n"/>
      <c r="F167" s="80" t="n"/>
      <c r="G167" s="55">
        <f>IF(OR($B167="",$D167=""),"",MAX(1,ROUNDUP($D167/IF(OR($B$2="",$B$2&lt;=0),1,$B$2),0)))</f>
        <v/>
      </c>
      <c r="H167" s="12">
        <f>IF(OR($G167="",'集計を見る'!$B$10=""),"",IF($B$3="はい",'集計を見る'!$B$10+SUM($G$5:$G167)-$G167,IF(SUM($G$5:$G167)-$G167=0,'集計を見る'!$B$10,WORKDAY('集計を見る'!$B$10,SUM($G$5:$G167)-$G167))))</f>
        <v/>
      </c>
      <c r="I167" s="12">
        <f>IF(OR($G167="",'集計を見る'!$B$10=""),"",IF($B$3="はい",'集計を見る'!$B$10+SUM($G$5:$G167)-1,IF(SUM($G$5:$G167)-1=0,'集計を見る'!$B$10,WORKDAY('集計を見る'!$B$10,SUM($G$5:$G167)-1))))</f>
        <v/>
      </c>
      <c r="J167" s="55">
        <f>IF($I167="","",$I167-TODAY())</f>
        <v/>
      </c>
      <c r="K167" s="56">
        <f>IF($D167="","",ROUND($D167*(100-IF($E167="",0,$E167))/100,1))</f>
        <v/>
      </c>
      <c r="L167" s="57">
        <f>IF(OR($H167="",$I167=""),"",IF(TODAY()&gt;=$I167,100,IF(TODAY()&lt;$H167,0,ROUND((TODAY()-$H167+1)/($I167-$H167+1)*100,0))))</f>
        <v/>
      </c>
      <c r="M167" s="58">
        <f>IF(OR($L167="",$E167=""),"",$E167-$L167)</f>
        <v/>
      </c>
      <c r="N167" s="16">
        <f>IF($B167="","",IF($D167="","入力が足りません",IF($E167&gt;=100,"完了",IF($I167="","日程が出ません",IF($I167&lt;TODAY(),"遅れています",IF($H167&gt;TODAY(),"これから","いま進める"))))))</f>
        <v/>
      </c>
      <c r="O167" s="16">
        <f>IF($I167="","",TEXT($I167,"yyyy/mm"))</f>
        <v/>
      </c>
      <c r="P167" s="17">
        <f>IF(OR($H167="",$I167="",P$4=""),"",IF(AND($H167&lt;=P$4+'集計を見る'!$B$31-1,$I167&gt;=P$4),"■",""))</f>
        <v/>
      </c>
      <c r="Q167" s="17">
        <f>IF(OR($H167="",$I167="",Q$4=""),"",IF(AND($H167&lt;=Q$4+'集計を見る'!$B$31-1,$I167&gt;=Q$4),"■",""))</f>
        <v/>
      </c>
      <c r="R167" s="17">
        <f>IF(OR($H167="",$I167="",R$4=""),"",IF(AND($H167&lt;=R$4+'集計を見る'!$B$31-1,$I167&gt;=R$4),"■",""))</f>
        <v/>
      </c>
      <c r="S167" s="17">
        <f>IF(OR($H167="",$I167="",S$4=""),"",IF(AND($H167&lt;=S$4+'集計を見る'!$B$31-1,$I167&gt;=S$4),"■",""))</f>
        <v/>
      </c>
      <c r="T167" s="17">
        <f>IF(OR($H167="",$I167="",T$4=""),"",IF(AND($H167&lt;=T$4+'集計を見る'!$B$31-1,$I167&gt;=T$4),"■",""))</f>
        <v/>
      </c>
      <c r="U167" s="17">
        <f>IF(OR($H167="",$I167="",U$4=""),"",IF(AND($H167&lt;=U$4+'集計を見る'!$B$31-1,$I167&gt;=U$4),"■",""))</f>
        <v/>
      </c>
      <c r="V167" s="17">
        <f>IF(OR($H167="",$I167="",V$4=""),"",IF(AND($H167&lt;=V$4+'集計を見る'!$B$31-1,$I167&gt;=V$4),"■",""))</f>
        <v/>
      </c>
      <c r="W167" s="17">
        <f>IF(OR($H167="",$I167="",W$4=""),"",IF(AND($H167&lt;=W$4+'集計を見る'!$B$31-1,$I167&gt;=W$4),"■",""))</f>
        <v/>
      </c>
      <c r="X167" s="17">
        <f>IF(OR($H167="",$I167="",X$4=""),"",IF(AND($H167&lt;=X$4+'集計を見る'!$B$31-1,$I167&gt;=X$4),"■",""))</f>
        <v/>
      </c>
      <c r="Y167" s="17">
        <f>IF(OR($H167="",$I167="",Y$4=""),"",IF(AND($H167&lt;=Y$4+'集計を見る'!$B$31-1,$I167&gt;=Y$4),"■",""))</f>
        <v/>
      </c>
      <c r="Z167" s="17">
        <f>IF(OR($H167="",$I167="",Z$4=""),"",IF(AND($H167&lt;=Z$4+'集計を見る'!$B$31-1,$I167&gt;=Z$4),"■",""))</f>
        <v/>
      </c>
      <c r="AA167" s="17">
        <f>IF(OR($H167="",$I167="",AA$4=""),"",IF(AND($H167&lt;=AA$4+'集計を見る'!$B$31-1,$I167&gt;=AA$4),"■",""))</f>
        <v/>
      </c>
    </row>
    <row r="168" hidden="1" ht="22" customHeight="1">
      <c r="A168" s="79" t="n"/>
      <c r="B168" s="80" t="n"/>
      <c r="C168" s="79" t="n"/>
      <c r="D168" s="78" t="n"/>
      <c r="E168" s="81" t="n"/>
      <c r="F168" s="80" t="n"/>
      <c r="G168" s="59">
        <f>IF(OR($B168="",$D168=""),"",MAX(1,ROUNDUP($D168/IF(OR($B$2="",$B$2&lt;=0),1,$B$2),0)))</f>
        <v/>
      </c>
      <c r="H168" s="19">
        <f>IF(OR($G168="",'集計を見る'!$B$10=""),"",IF($B$3="はい",'集計を見る'!$B$10+SUM($G$5:$G168)-$G168,IF(SUM($G$5:$G168)-$G168=0,'集計を見る'!$B$10,WORKDAY('集計を見る'!$B$10,SUM($G$5:$G168)-$G168))))</f>
        <v/>
      </c>
      <c r="I168" s="19">
        <f>IF(OR($G168="",'集計を見る'!$B$10=""),"",IF($B$3="はい",'集計を見る'!$B$10+SUM($G$5:$G168)-1,IF(SUM($G$5:$G168)-1=0,'集計を見る'!$B$10,WORKDAY('集計を見る'!$B$10,SUM($G$5:$G168)-1))))</f>
        <v/>
      </c>
      <c r="J168" s="59">
        <f>IF($I168="","",$I168-TODAY())</f>
        <v/>
      </c>
      <c r="K168" s="60">
        <f>IF($D168="","",ROUND($D168*(100-IF($E168="",0,$E168))/100,1))</f>
        <v/>
      </c>
      <c r="L168" s="61">
        <f>IF(OR($H168="",$I168=""),"",IF(TODAY()&gt;=$I168,100,IF(TODAY()&lt;$H168,0,ROUND((TODAY()-$H168+1)/($I168-$H168+1)*100,0))))</f>
        <v/>
      </c>
      <c r="M168" s="62">
        <f>IF(OR($L168="",$E168=""),"",$E168-$L168)</f>
        <v/>
      </c>
      <c r="N168" s="23">
        <f>IF($B168="","",IF($D168="","入力が足りません",IF($E168&gt;=100,"完了",IF($I168="","日程が出ません",IF($I168&lt;TODAY(),"遅れています",IF($H168&gt;TODAY(),"これから","いま進める"))))))</f>
        <v/>
      </c>
      <c r="O168" s="23">
        <f>IF($I168="","",TEXT($I168,"yyyy/mm"))</f>
        <v/>
      </c>
      <c r="P168" s="24">
        <f>IF(OR($H168="",$I168="",P$4=""),"",IF(AND($H168&lt;=P$4+'集計を見る'!$B$31-1,$I168&gt;=P$4),"■",""))</f>
        <v/>
      </c>
      <c r="Q168" s="24">
        <f>IF(OR($H168="",$I168="",Q$4=""),"",IF(AND($H168&lt;=Q$4+'集計を見る'!$B$31-1,$I168&gt;=Q$4),"■",""))</f>
        <v/>
      </c>
      <c r="R168" s="24">
        <f>IF(OR($H168="",$I168="",R$4=""),"",IF(AND($H168&lt;=R$4+'集計を見る'!$B$31-1,$I168&gt;=R$4),"■",""))</f>
        <v/>
      </c>
      <c r="S168" s="24">
        <f>IF(OR($H168="",$I168="",S$4=""),"",IF(AND($H168&lt;=S$4+'集計を見る'!$B$31-1,$I168&gt;=S$4),"■",""))</f>
        <v/>
      </c>
      <c r="T168" s="24">
        <f>IF(OR($H168="",$I168="",T$4=""),"",IF(AND($H168&lt;=T$4+'集計を見る'!$B$31-1,$I168&gt;=T$4),"■",""))</f>
        <v/>
      </c>
      <c r="U168" s="24">
        <f>IF(OR($H168="",$I168="",U$4=""),"",IF(AND($H168&lt;=U$4+'集計を見る'!$B$31-1,$I168&gt;=U$4),"■",""))</f>
        <v/>
      </c>
      <c r="V168" s="24">
        <f>IF(OR($H168="",$I168="",V$4=""),"",IF(AND($H168&lt;=V$4+'集計を見る'!$B$31-1,$I168&gt;=V$4),"■",""))</f>
        <v/>
      </c>
      <c r="W168" s="24">
        <f>IF(OR($H168="",$I168="",W$4=""),"",IF(AND($H168&lt;=W$4+'集計を見る'!$B$31-1,$I168&gt;=W$4),"■",""))</f>
        <v/>
      </c>
      <c r="X168" s="24">
        <f>IF(OR($H168="",$I168="",X$4=""),"",IF(AND($H168&lt;=X$4+'集計を見る'!$B$31-1,$I168&gt;=X$4),"■",""))</f>
        <v/>
      </c>
      <c r="Y168" s="24">
        <f>IF(OR($H168="",$I168="",Y$4=""),"",IF(AND($H168&lt;=Y$4+'集計を見る'!$B$31-1,$I168&gt;=Y$4),"■",""))</f>
        <v/>
      </c>
      <c r="Z168" s="24">
        <f>IF(OR($H168="",$I168="",Z$4=""),"",IF(AND($H168&lt;=Z$4+'集計を見る'!$B$31-1,$I168&gt;=Z$4),"■",""))</f>
        <v/>
      </c>
      <c r="AA168" s="24">
        <f>IF(OR($H168="",$I168="",AA$4=""),"",IF(AND($H168&lt;=AA$4+'集計を見る'!$B$31-1,$I168&gt;=AA$4),"■",""))</f>
        <v/>
      </c>
    </row>
    <row r="169" hidden="1" ht="22" customHeight="1">
      <c r="A169" s="79" t="n"/>
      <c r="B169" s="80" t="n"/>
      <c r="C169" s="79" t="n"/>
      <c r="D169" s="78" t="n"/>
      <c r="E169" s="81" t="n"/>
      <c r="F169" s="80" t="n"/>
      <c r="G169" s="55">
        <f>IF(OR($B169="",$D169=""),"",MAX(1,ROUNDUP($D169/IF(OR($B$2="",$B$2&lt;=0),1,$B$2),0)))</f>
        <v/>
      </c>
      <c r="H169" s="12">
        <f>IF(OR($G169="",'集計を見る'!$B$10=""),"",IF($B$3="はい",'集計を見る'!$B$10+SUM($G$5:$G169)-$G169,IF(SUM($G$5:$G169)-$G169=0,'集計を見る'!$B$10,WORKDAY('集計を見る'!$B$10,SUM($G$5:$G169)-$G169))))</f>
        <v/>
      </c>
      <c r="I169" s="12">
        <f>IF(OR($G169="",'集計を見る'!$B$10=""),"",IF($B$3="はい",'集計を見る'!$B$10+SUM($G$5:$G169)-1,IF(SUM($G$5:$G169)-1=0,'集計を見る'!$B$10,WORKDAY('集計を見る'!$B$10,SUM($G$5:$G169)-1))))</f>
        <v/>
      </c>
      <c r="J169" s="55">
        <f>IF($I169="","",$I169-TODAY())</f>
        <v/>
      </c>
      <c r="K169" s="56">
        <f>IF($D169="","",ROUND($D169*(100-IF($E169="",0,$E169))/100,1))</f>
        <v/>
      </c>
      <c r="L169" s="57">
        <f>IF(OR($H169="",$I169=""),"",IF(TODAY()&gt;=$I169,100,IF(TODAY()&lt;$H169,0,ROUND((TODAY()-$H169+1)/($I169-$H169+1)*100,0))))</f>
        <v/>
      </c>
      <c r="M169" s="58">
        <f>IF(OR($L169="",$E169=""),"",$E169-$L169)</f>
        <v/>
      </c>
      <c r="N169" s="16">
        <f>IF($B169="","",IF($D169="","入力が足りません",IF($E169&gt;=100,"完了",IF($I169="","日程が出ません",IF($I169&lt;TODAY(),"遅れています",IF($H169&gt;TODAY(),"これから","いま進める"))))))</f>
        <v/>
      </c>
      <c r="O169" s="16">
        <f>IF($I169="","",TEXT($I169,"yyyy/mm"))</f>
        <v/>
      </c>
      <c r="P169" s="17">
        <f>IF(OR($H169="",$I169="",P$4=""),"",IF(AND($H169&lt;=P$4+'集計を見る'!$B$31-1,$I169&gt;=P$4),"■",""))</f>
        <v/>
      </c>
      <c r="Q169" s="17">
        <f>IF(OR($H169="",$I169="",Q$4=""),"",IF(AND($H169&lt;=Q$4+'集計を見る'!$B$31-1,$I169&gt;=Q$4),"■",""))</f>
        <v/>
      </c>
      <c r="R169" s="17">
        <f>IF(OR($H169="",$I169="",R$4=""),"",IF(AND($H169&lt;=R$4+'集計を見る'!$B$31-1,$I169&gt;=R$4),"■",""))</f>
        <v/>
      </c>
      <c r="S169" s="17">
        <f>IF(OR($H169="",$I169="",S$4=""),"",IF(AND($H169&lt;=S$4+'集計を見る'!$B$31-1,$I169&gt;=S$4),"■",""))</f>
        <v/>
      </c>
      <c r="T169" s="17">
        <f>IF(OR($H169="",$I169="",T$4=""),"",IF(AND($H169&lt;=T$4+'集計を見る'!$B$31-1,$I169&gt;=T$4),"■",""))</f>
        <v/>
      </c>
      <c r="U169" s="17">
        <f>IF(OR($H169="",$I169="",U$4=""),"",IF(AND($H169&lt;=U$4+'集計を見る'!$B$31-1,$I169&gt;=U$4),"■",""))</f>
        <v/>
      </c>
      <c r="V169" s="17">
        <f>IF(OR($H169="",$I169="",V$4=""),"",IF(AND($H169&lt;=V$4+'集計を見る'!$B$31-1,$I169&gt;=V$4),"■",""))</f>
        <v/>
      </c>
      <c r="W169" s="17">
        <f>IF(OR($H169="",$I169="",W$4=""),"",IF(AND($H169&lt;=W$4+'集計を見る'!$B$31-1,$I169&gt;=W$4),"■",""))</f>
        <v/>
      </c>
      <c r="X169" s="17">
        <f>IF(OR($H169="",$I169="",X$4=""),"",IF(AND($H169&lt;=X$4+'集計を見る'!$B$31-1,$I169&gt;=X$4),"■",""))</f>
        <v/>
      </c>
      <c r="Y169" s="17">
        <f>IF(OR($H169="",$I169="",Y$4=""),"",IF(AND($H169&lt;=Y$4+'集計を見る'!$B$31-1,$I169&gt;=Y$4),"■",""))</f>
        <v/>
      </c>
      <c r="Z169" s="17">
        <f>IF(OR($H169="",$I169="",Z$4=""),"",IF(AND($H169&lt;=Z$4+'集計を見る'!$B$31-1,$I169&gt;=Z$4),"■",""))</f>
        <v/>
      </c>
      <c r="AA169" s="17">
        <f>IF(OR($H169="",$I169="",AA$4=""),"",IF(AND($H169&lt;=AA$4+'集計を見る'!$B$31-1,$I169&gt;=AA$4),"■",""))</f>
        <v/>
      </c>
    </row>
    <row r="170" hidden="1" ht="22" customHeight="1">
      <c r="A170" s="79" t="n"/>
      <c r="B170" s="80" t="n"/>
      <c r="C170" s="79" t="n"/>
      <c r="D170" s="78" t="n"/>
      <c r="E170" s="81" t="n"/>
      <c r="F170" s="80" t="n"/>
      <c r="G170" s="59">
        <f>IF(OR($B170="",$D170=""),"",MAX(1,ROUNDUP($D170/IF(OR($B$2="",$B$2&lt;=0),1,$B$2),0)))</f>
        <v/>
      </c>
      <c r="H170" s="19">
        <f>IF(OR($G170="",'集計を見る'!$B$10=""),"",IF($B$3="はい",'集計を見る'!$B$10+SUM($G$5:$G170)-$G170,IF(SUM($G$5:$G170)-$G170=0,'集計を見る'!$B$10,WORKDAY('集計を見る'!$B$10,SUM($G$5:$G170)-$G170))))</f>
        <v/>
      </c>
      <c r="I170" s="19">
        <f>IF(OR($G170="",'集計を見る'!$B$10=""),"",IF($B$3="はい",'集計を見る'!$B$10+SUM($G$5:$G170)-1,IF(SUM($G$5:$G170)-1=0,'集計を見る'!$B$10,WORKDAY('集計を見る'!$B$10,SUM($G$5:$G170)-1))))</f>
        <v/>
      </c>
      <c r="J170" s="59">
        <f>IF($I170="","",$I170-TODAY())</f>
        <v/>
      </c>
      <c r="K170" s="60">
        <f>IF($D170="","",ROUND($D170*(100-IF($E170="",0,$E170))/100,1))</f>
        <v/>
      </c>
      <c r="L170" s="61">
        <f>IF(OR($H170="",$I170=""),"",IF(TODAY()&gt;=$I170,100,IF(TODAY()&lt;$H170,0,ROUND((TODAY()-$H170+1)/($I170-$H170+1)*100,0))))</f>
        <v/>
      </c>
      <c r="M170" s="62">
        <f>IF(OR($L170="",$E170=""),"",$E170-$L170)</f>
        <v/>
      </c>
      <c r="N170" s="23">
        <f>IF($B170="","",IF($D170="","入力が足りません",IF($E170&gt;=100,"完了",IF($I170="","日程が出ません",IF($I170&lt;TODAY(),"遅れています",IF($H170&gt;TODAY(),"これから","いま進める"))))))</f>
        <v/>
      </c>
      <c r="O170" s="23">
        <f>IF($I170="","",TEXT($I170,"yyyy/mm"))</f>
        <v/>
      </c>
      <c r="P170" s="24">
        <f>IF(OR($H170="",$I170="",P$4=""),"",IF(AND($H170&lt;=P$4+'集計を見る'!$B$31-1,$I170&gt;=P$4),"■",""))</f>
        <v/>
      </c>
      <c r="Q170" s="24">
        <f>IF(OR($H170="",$I170="",Q$4=""),"",IF(AND($H170&lt;=Q$4+'集計を見る'!$B$31-1,$I170&gt;=Q$4),"■",""))</f>
        <v/>
      </c>
      <c r="R170" s="24">
        <f>IF(OR($H170="",$I170="",R$4=""),"",IF(AND($H170&lt;=R$4+'集計を見る'!$B$31-1,$I170&gt;=R$4),"■",""))</f>
        <v/>
      </c>
      <c r="S170" s="24">
        <f>IF(OR($H170="",$I170="",S$4=""),"",IF(AND($H170&lt;=S$4+'集計を見る'!$B$31-1,$I170&gt;=S$4),"■",""))</f>
        <v/>
      </c>
      <c r="T170" s="24">
        <f>IF(OR($H170="",$I170="",T$4=""),"",IF(AND($H170&lt;=T$4+'集計を見る'!$B$31-1,$I170&gt;=T$4),"■",""))</f>
        <v/>
      </c>
      <c r="U170" s="24">
        <f>IF(OR($H170="",$I170="",U$4=""),"",IF(AND($H170&lt;=U$4+'集計を見る'!$B$31-1,$I170&gt;=U$4),"■",""))</f>
        <v/>
      </c>
      <c r="V170" s="24">
        <f>IF(OR($H170="",$I170="",V$4=""),"",IF(AND($H170&lt;=V$4+'集計を見る'!$B$31-1,$I170&gt;=V$4),"■",""))</f>
        <v/>
      </c>
      <c r="W170" s="24">
        <f>IF(OR($H170="",$I170="",W$4=""),"",IF(AND($H170&lt;=W$4+'集計を見る'!$B$31-1,$I170&gt;=W$4),"■",""))</f>
        <v/>
      </c>
      <c r="X170" s="24">
        <f>IF(OR($H170="",$I170="",X$4=""),"",IF(AND($H170&lt;=X$4+'集計を見る'!$B$31-1,$I170&gt;=X$4),"■",""))</f>
        <v/>
      </c>
      <c r="Y170" s="24">
        <f>IF(OR($H170="",$I170="",Y$4=""),"",IF(AND($H170&lt;=Y$4+'集計を見る'!$B$31-1,$I170&gt;=Y$4),"■",""))</f>
        <v/>
      </c>
      <c r="Z170" s="24">
        <f>IF(OR($H170="",$I170="",Z$4=""),"",IF(AND($H170&lt;=Z$4+'集計を見る'!$B$31-1,$I170&gt;=Z$4),"■",""))</f>
        <v/>
      </c>
      <c r="AA170" s="24">
        <f>IF(OR($H170="",$I170="",AA$4=""),"",IF(AND($H170&lt;=AA$4+'集計を見る'!$B$31-1,$I170&gt;=AA$4),"■",""))</f>
        <v/>
      </c>
    </row>
    <row r="171" hidden="1" ht="22" customHeight="1">
      <c r="A171" s="79" t="n"/>
      <c r="B171" s="80" t="n"/>
      <c r="C171" s="79" t="n"/>
      <c r="D171" s="78" t="n"/>
      <c r="E171" s="81" t="n"/>
      <c r="F171" s="80" t="n"/>
      <c r="G171" s="55">
        <f>IF(OR($B171="",$D171=""),"",MAX(1,ROUNDUP($D171/IF(OR($B$2="",$B$2&lt;=0),1,$B$2),0)))</f>
        <v/>
      </c>
      <c r="H171" s="12">
        <f>IF(OR($G171="",'集計を見る'!$B$10=""),"",IF($B$3="はい",'集計を見る'!$B$10+SUM($G$5:$G171)-$G171,IF(SUM($G$5:$G171)-$G171=0,'集計を見る'!$B$10,WORKDAY('集計を見る'!$B$10,SUM($G$5:$G171)-$G171))))</f>
        <v/>
      </c>
      <c r="I171" s="12">
        <f>IF(OR($G171="",'集計を見る'!$B$10=""),"",IF($B$3="はい",'集計を見る'!$B$10+SUM($G$5:$G171)-1,IF(SUM($G$5:$G171)-1=0,'集計を見る'!$B$10,WORKDAY('集計を見る'!$B$10,SUM($G$5:$G171)-1))))</f>
        <v/>
      </c>
      <c r="J171" s="55">
        <f>IF($I171="","",$I171-TODAY())</f>
        <v/>
      </c>
      <c r="K171" s="56">
        <f>IF($D171="","",ROUND($D171*(100-IF($E171="",0,$E171))/100,1))</f>
        <v/>
      </c>
      <c r="L171" s="57">
        <f>IF(OR($H171="",$I171=""),"",IF(TODAY()&gt;=$I171,100,IF(TODAY()&lt;$H171,0,ROUND((TODAY()-$H171+1)/($I171-$H171+1)*100,0))))</f>
        <v/>
      </c>
      <c r="M171" s="58">
        <f>IF(OR($L171="",$E171=""),"",$E171-$L171)</f>
        <v/>
      </c>
      <c r="N171" s="16">
        <f>IF($B171="","",IF($D171="","入力が足りません",IF($E171&gt;=100,"完了",IF($I171="","日程が出ません",IF($I171&lt;TODAY(),"遅れています",IF($H171&gt;TODAY(),"これから","いま進める"))))))</f>
        <v/>
      </c>
      <c r="O171" s="16">
        <f>IF($I171="","",TEXT($I171,"yyyy/mm"))</f>
        <v/>
      </c>
      <c r="P171" s="17">
        <f>IF(OR($H171="",$I171="",P$4=""),"",IF(AND($H171&lt;=P$4+'集計を見る'!$B$31-1,$I171&gt;=P$4),"■",""))</f>
        <v/>
      </c>
      <c r="Q171" s="17">
        <f>IF(OR($H171="",$I171="",Q$4=""),"",IF(AND($H171&lt;=Q$4+'集計を見る'!$B$31-1,$I171&gt;=Q$4),"■",""))</f>
        <v/>
      </c>
      <c r="R171" s="17">
        <f>IF(OR($H171="",$I171="",R$4=""),"",IF(AND($H171&lt;=R$4+'集計を見る'!$B$31-1,$I171&gt;=R$4),"■",""))</f>
        <v/>
      </c>
      <c r="S171" s="17">
        <f>IF(OR($H171="",$I171="",S$4=""),"",IF(AND($H171&lt;=S$4+'集計を見る'!$B$31-1,$I171&gt;=S$4),"■",""))</f>
        <v/>
      </c>
      <c r="T171" s="17">
        <f>IF(OR($H171="",$I171="",T$4=""),"",IF(AND($H171&lt;=T$4+'集計を見る'!$B$31-1,$I171&gt;=T$4),"■",""))</f>
        <v/>
      </c>
      <c r="U171" s="17">
        <f>IF(OR($H171="",$I171="",U$4=""),"",IF(AND($H171&lt;=U$4+'集計を見る'!$B$31-1,$I171&gt;=U$4),"■",""))</f>
        <v/>
      </c>
      <c r="V171" s="17">
        <f>IF(OR($H171="",$I171="",V$4=""),"",IF(AND($H171&lt;=V$4+'集計を見る'!$B$31-1,$I171&gt;=V$4),"■",""))</f>
        <v/>
      </c>
      <c r="W171" s="17">
        <f>IF(OR($H171="",$I171="",W$4=""),"",IF(AND($H171&lt;=W$4+'集計を見る'!$B$31-1,$I171&gt;=W$4),"■",""))</f>
        <v/>
      </c>
      <c r="X171" s="17">
        <f>IF(OR($H171="",$I171="",X$4=""),"",IF(AND($H171&lt;=X$4+'集計を見る'!$B$31-1,$I171&gt;=X$4),"■",""))</f>
        <v/>
      </c>
      <c r="Y171" s="17">
        <f>IF(OR($H171="",$I171="",Y$4=""),"",IF(AND($H171&lt;=Y$4+'集計を見る'!$B$31-1,$I171&gt;=Y$4),"■",""))</f>
        <v/>
      </c>
      <c r="Z171" s="17">
        <f>IF(OR($H171="",$I171="",Z$4=""),"",IF(AND($H171&lt;=Z$4+'集計を見る'!$B$31-1,$I171&gt;=Z$4),"■",""))</f>
        <v/>
      </c>
      <c r="AA171" s="17">
        <f>IF(OR($H171="",$I171="",AA$4=""),"",IF(AND($H171&lt;=AA$4+'集計を見る'!$B$31-1,$I171&gt;=AA$4),"■",""))</f>
        <v/>
      </c>
    </row>
    <row r="172" hidden="1" ht="22" customHeight="1">
      <c r="A172" s="79" t="n"/>
      <c r="B172" s="80" t="n"/>
      <c r="C172" s="79" t="n"/>
      <c r="D172" s="78" t="n"/>
      <c r="E172" s="81" t="n"/>
      <c r="F172" s="80" t="n"/>
      <c r="G172" s="59">
        <f>IF(OR($B172="",$D172=""),"",MAX(1,ROUNDUP($D172/IF(OR($B$2="",$B$2&lt;=0),1,$B$2),0)))</f>
        <v/>
      </c>
      <c r="H172" s="19">
        <f>IF(OR($G172="",'集計を見る'!$B$10=""),"",IF($B$3="はい",'集計を見る'!$B$10+SUM($G$5:$G172)-$G172,IF(SUM($G$5:$G172)-$G172=0,'集計を見る'!$B$10,WORKDAY('集計を見る'!$B$10,SUM($G$5:$G172)-$G172))))</f>
        <v/>
      </c>
      <c r="I172" s="19">
        <f>IF(OR($G172="",'集計を見る'!$B$10=""),"",IF($B$3="はい",'集計を見る'!$B$10+SUM($G$5:$G172)-1,IF(SUM($G$5:$G172)-1=0,'集計を見る'!$B$10,WORKDAY('集計を見る'!$B$10,SUM($G$5:$G172)-1))))</f>
        <v/>
      </c>
      <c r="J172" s="59">
        <f>IF($I172="","",$I172-TODAY())</f>
        <v/>
      </c>
      <c r="K172" s="60">
        <f>IF($D172="","",ROUND($D172*(100-IF($E172="",0,$E172))/100,1))</f>
        <v/>
      </c>
      <c r="L172" s="61">
        <f>IF(OR($H172="",$I172=""),"",IF(TODAY()&gt;=$I172,100,IF(TODAY()&lt;$H172,0,ROUND((TODAY()-$H172+1)/($I172-$H172+1)*100,0))))</f>
        <v/>
      </c>
      <c r="M172" s="62">
        <f>IF(OR($L172="",$E172=""),"",$E172-$L172)</f>
        <v/>
      </c>
      <c r="N172" s="23">
        <f>IF($B172="","",IF($D172="","入力が足りません",IF($E172&gt;=100,"完了",IF($I172="","日程が出ません",IF($I172&lt;TODAY(),"遅れています",IF($H172&gt;TODAY(),"これから","いま進める"))))))</f>
        <v/>
      </c>
      <c r="O172" s="23">
        <f>IF($I172="","",TEXT($I172,"yyyy/mm"))</f>
        <v/>
      </c>
      <c r="P172" s="24">
        <f>IF(OR($H172="",$I172="",P$4=""),"",IF(AND($H172&lt;=P$4+'集計を見る'!$B$31-1,$I172&gt;=P$4),"■",""))</f>
        <v/>
      </c>
      <c r="Q172" s="24">
        <f>IF(OR($H172="",$I172="",Q$4=""),"",IF(AND($H172&lt;=Q$4+'集計を見る'!$B$31-1,$I172&gt;=Q$4),"■",""))</f>
        <v/>
      </c>
      <c r="R172" s="24">
        <f>IF(OR($H172="",$I172="",R$4=""),"",IF(AND($H172&lt;=R$4+'集計を見る'!$B$31-1,$I172&gt;=R$4),"■",""))</f>
        <v/>
      </c>
      <c r="S172" s="24">
        <f>IF(OR($H172="",$I172="",S$4=""),"",IF(AND($H172&lt;=S$4+'集計を見る'!$B$31-1,$I172&gt;=S$4),"■",""))</f>
        <v/>
      </c>
      <c r="T172" s="24">
        <f>IF(OR($H172="",$I172="",T$4=""),"",IF(AND($H172&lt;=T$4+'集計を見る'!$B$31-1,$I172&gt;=T$4),"■",""))</f>
        <v/>
      </c>
      <c r="U172" s="24">
        <f>IF(OR($H172="",$I172="",U$4=""),"",IF(AND($H172&lt;=U$4+'集計を見る'!$B$31-1,$I172&gt;=U$4),"■",""))</f>
        <v/>
      </c>
      <c r="V172" s="24">
        <f>IF(OR($H172="",$I172="",V$4=""),"",IF(AND($H172&lt;=V$4+'集計を見る'!$B$31-1,$I172&gt;=V$4),"■",""))</f>
        <v/>
      </c>
      <c r="W172" s="24">
        <f>IF(OR($H172="",$I172="",W$4=""),"",IF(AND($H172&lt;=W$4+'集計を見る'!$B$31-1,$I172&gt;=W$4),"■",""))</f>
        <v/>
      </c>
      <c r="X172" s="24">
        <f>IF(OR($H172="",$I172="",X$4=""),"",IF(AND($H172&lt;=X$4+'集計を見る'!$B$31-1,$I172&gt;=X$4),"■",""))</f>
        <v/>
      </c>
      <c r="Y172" s="24">
        <f>IF(OR($H172="",$I172="",Y$4=""),"",IF(AND($H172&lt;=Y$4+'集計を見る'!$B$31-1,$I172&gt;=Y$4),"■",""))</f>
        <v/>
      </c>
      <c r="Z172" s="24">
        <f>IF(OR($H172="",$I172="",Z$4=""),"",IF(AND($H172&lt;=Z$4+'集計を見る'!$B$31-1,$I172&gt;=Z$4),"■",""))</f>
        <v/>
      </c>
      <c r="AA172" s="24">
        <f>IF(OR($H172="",$I172="",AA$4=""),"",IF(AND($H172&lt;=AA$4+'集計を見る'!$B$31-1,$I172&gt;=AA$4),"■",""))</f>
        <v/>
      </c>
    </row>
    <row r="173" hidden="1" ht="22" customHeight="1">
      <c r="A173" s="79" t="n"/>
      <c r="B173" s="80" t="n"/>
      <c r="C173" s="79" t="n"/>
      <c r="D173" s="78" t="n"/>
      <c r="E173" s="81" t="n"/>
      <c r="F173" s="80" t="n"/>
      <c r="G173" s="55">
        <f>IF(OR($B173="",$D173=""),"",MAX(1,ROUNDUP($D173/IF(OR($B$2="",$B$2&lt;=0),1,$B$2),0)))</f>
        <v/>
      </c>
      <c r="H173" s="12">
        <f>IF(OR($G173="",'集計を見る'!$B$10=""),"",IF($B$3="はい",'集計を見る'!$B$10+SUM($G$5:$G173)-$G173,IF(SUM($G$5:$G173)-$G173=0,'集計を見る'!$B$10,WORKDAY('集計を見る'!$B$10,SUM($G$5:$G173)-$G173))))</f>
        <v/>
      </c>
      <c r="I173" s="12">
        <f>IF(OR($G173="",'集計を見る'!$B$10=""),"",IF($B$3="はい",'集計を見る'!$B$10+SUM($G$5:$G173)-1,IF(SUM($G$5:$G173)-1=0,'集計を見る'!$B$10,WORKDAY('集計を見る'!$B$10,SUM($G$5:$G173)-1))))</f>
        <v/>
      </c>
      <c r="J173" s="55">
        <f>IF($I173="","",$I173-TODAY())</f>
        <v/>
      </c>
      <c r="K173" s="56">
        <f>IF($D173="","",ROUND($D173*(100-IF($E173="",0,$E173))/100,1))</f>
        <v/>
      </c>
      <c r="L173" s="57">
        <f>IF(OR($H173="",$I173=""),"",IF(TODAY()&gt;=$I173,100,IF(TODAY()&lt;$H173,0,ROUND((TODAY()-$H173+1)/($I173-$H173+1)*100,0))))</f>
        <v/>
      </c>
      <c r="M173" s="58">
        <f>IF(OR($L173="",$E173=""),"",$E173-$L173)</f>
        <v/>
      </c>
      <c r="N173" s="16">
        <f>IF($B173="","",IF($D173="","入力が足りません",IF($E173&gt;=100,"完了",IF($I173="","日程が出ません",IF($I173&lt;TODAY(),"遅れています",IF($H173&gt;TODAY(),"これから","いま進める"))))))</f>
        <v/>
      </c>
      <c r="O173" s="16">
        <f>IF($I173="","",TEXT($I173,"yyyy/mm"))</f>
        <v/>
      </c>
      <c r="P173" s="17">
        <f>IF(OR($H173="",$I173="",P$4=""),"",IF(AND($H173&lt;=P$4+'集計を見る'!$B$31-1,$I173&gt;=P$4),"■",""))</f>
        <v/>
      </c>
      <c r="Q173" s="17">
        <f>IF(OR($H173="",$I173="",Q$4=""),"",IF(AND($H173&lt;=Q$4+'集計を見る'!$B$31-1,$I173&gt;=Q$4),"■",""))</f>
        <v/>
      </c>
      <c r="R173" s="17">
        <f>IF(OR($H173="",$I173="",R$4=""),"",IF(AND($H173&lt;=R$4+'集計を見る'!$B$31-1,$I173&gt;=R$4),"■",""))</f>
        <v/>
      </c>
      <c r="S173" s="17">
        <f>IF(OR($H173="",$I173="",S$4=""),"",IF(AND($H173&lt;=S$4+'集計を見る'!$B$31-1,$I173&gt;=S$4),"■",""))</f>
        <v/>
      </c>
      <c r="T173" s="17">
        <f>IF(OR($H173="",$I173="",T$4=""),"",IF(AND($H173&lt;=T$4+'集計を見る'!$B$31-1,$I173&gt;=T$4),"■",""))</f>
        <v/>
      </c>
      <c r="U173" s="17">
        <f>IF(OR($H173="",$I173="",U$4=""),"",IF(AND($H173&lt;=U$4+'集計を見る'!$B$31-1,$I173&gt;=U$4),"■",""))</f>
        <v/>
      </c>
      <c r="V173" s="17">
        <f>IF(OR($H173="",$I173="",V$4=""),"",IF(AND($H173&lt;=V$4+'集計を見る'!$B$31-1,$I173&gt;=V$4),"■",""))</f>
        <v/>
      </c>
      <c r="W173" s="17">
        <f>IF(OR($H173="",$I173="",W$4=""),"",IF(AND($H173&lt;=W$4+'集計を見る'!$B$31-1,$I173&gt;=W$4),"■",""))</f>
        <v/>
      </c>
      <c r="X173" s="17">
        <f>IF(OR($H173="",$I173="",X$4=""),"",IF(AND($H173&lt;=X$4+'集計を見る'!$B$31-1,$I173&gt;=X$4),"■",""))</f>
        <v/>
      </c>
      <c r="Y173" s="17">
        <f>IF(OR($H173="",$I173="",Y$4=""),"",IF(AND($H173&lt;=Y$4+'集計を見る'!$B$31-1,$I173&gt;=Y$4),"■",""))</f>
        <v/>
      </c>
      <c r="Z173" s="17">
        <f>IF(OR($H173="",$I173="",Z$4=""),"",IF(AND($H173&lt;=Z$4+'集計を見る'!$B$31-1,$I173&gt;=Z$4),"■",""))</f>
        <v/>
      </c>
      <c r="AA173" s="17">
        <f>IF(OR($H173="",$I173="",AA$4=""),"",IF(AND($H173&lt;=AA$4+'集計を見る'!$B$31-1,$I173&gt;=AA$4),"■",""))</f>
        <v/>
      </c>
    </row>
    <row r="174" hidden="1" ht="22" customHeight="1">
      <c r="A174" s="79" t="n"/>
      <c r="B174" s="80" t="n"/>
      <c r="C174" s="79" t="n"/>
      <c r="D174" s="78" t="n"/>
      <c r="E174" s="81" t="n"/>
      <c r="F174" s="80" t="n"/>
      <c r="G174" s="59">
        <f>IF(OR($B174="",$D174=""),"",MAX(1,ROUNDUP($D174/IF(OR($B$2="",$B$2&lt;=0),1,$B$2),0)))</f>
        <v/>
      </c>
      <c r="H174" s="19">
        <f>IF(OR($G174="",'集計を見る'!$B$10=""),"",IF($B$3="はい",'集計を見る'!$B$10+SUM($G$5:$G174)-$G174,IF(SUM($G$5:$G174)-$G174=0,'集計を見る'!$B$10,WORKDAY('集計を見る'!$B$10,SUM($G$5:$G174)-$G174))))</f>
        <v/>
      </c>
      <c r="I174" s="19">
        <f>IF(OR($G174="",'集計を見る'!$B$10=""),"",IF($B$3="はい",'集計を見る'!$B$10+SUM($G$5:$G174)-1,IF(SUM($G$5:$G174)-1=0,'集計を見る'!$B$10,WORKDAY('集計を見る'!$B$10,SUM($G$5:$G174)-1))))</f>
        <v/>
      </c>
      <c r="J174" s="59">
        <f>IF($I174="","",$I174-TODAY())</f>
        <v/>
      </c>
      <c r="K174" s="60">
        <f>IF($D174="","",ROUND($D174*(100-IF($E174="",0,$E174))/100,1))</f>
        <v/>
      </c>
      <c r="L174" s="61">
        <f>IF(OR($H174="",$I174=""),"",IF(TODAY()&gt;=$I174,100,IF(TODAY()&lt;$H174,0,ROUND((TODAY()-$H174+1)/($I174-$H174+1)*100,0))))</f>
        <v/>
      </c>
      <c r="M174" s="62">
        <f>IF(OR($L174="",$E174=""),"",$E174-$L174)</f>
        <v/>
      </c>
      <c r="N174" s="23">
        <f>IF($B174="","",IF($D174="","入力が足りません",IF($E174&gt;=100,"完了",IF($I174="","日程が出ません",IF($I174&lt;TODAY(),"遅れています",IF($H174&gt;TODAY(),"これから","いま進める"))))))</f>
        <v/>
      </c>
      <c r="O174" s="23">
        <f>IF($I174="","",TEXT($I174,"yyyy/mm"))</f>
        <v/>
      </c>
      <c r="P174" s="24">
        <f>IF(OR($H174="",$I174="",P$4=""),"",IF(AND($H174&lt;=P$4+'集計を見る'!$B$31-1,$I174&gt;=P$4),"■",""))</f>
        <v/>
      </c>
      <c r="Q174" s="24">
        <f>IF(OR($H174="",$I174="",Q$4=""),"",IF(AND($H174&lt;=Q$4+'集計を見る'!$B$31-1,$I174&gt;=Q$4),"■",""))</f>
        <v/>
      </c>
      <c r="R174" s="24">
        <f>IF(OR($H174="",$I174="",R$4=""),"",IF(AND($H174&lt;=R$4+'集計を見る'!$B$31-1,$I174&gt;=R$4),"■",""))</f>
        <v/>
      </c>
      <c r="S174" s="24">
        <f>IF(OR($H174="",$I174="",S$4=""),"",IF(AND($H174&lt;=S$4+'集計を見る'!$B$31-1,$I174&gt;=S$4),"■",""))</f>
        <v/>
      </c>
      <c r="T174" s="24">
        <f>IF(OR($H174="",$I174="",T$4=""),"",IF(AND($H174&lt;=T$4+'集計を見る'!$B$31-1,$I174&gt;=T$4),"■",""))</f>
        <v/>
      </c>
      <c r="U174" s="24">
        <f>IF(OR($H174="",$I174="",U$4=""),"",IF(AND($H174&lt;=U$4+'集計を見る'!$B$31-1,$I174&gt;=U$4),"■",""))</f>
        <v/>
      </c>
      <c r="V174" s="24">
        <f>IF(OR($H174="",$I174="",V$4=""),"",IF(AND($H174&lt;=V$4+'集計を見る'!$B$31-1,$I174&gt;=V$4),"■",""))</f>
        <v/>
      </c>
      <c r="W174" s="24">
        <f>IF(OR($H174="",$I174="",W$4=""),"",IF(AND($H174&lt;=W$4+'集計を見る'!$B$31-1,$I174&gt;=W$4),"■",""))</f>
        <v/>
      </c>
      <c r="X174" s="24">
        <f>IF(OR($H174="",$I174="",X$4=""),"",IF(AND($H174&lt;=X$4+'集計を見る'!$B$31-1,$I174&gt;=X$4),"■",""))</f>
        <v/>
      </c>
      <c r="Y174" s="24">
        <f>IF(OR($H174="",$I174="",Y$4=""),"",IF(AND($H174&lt;=Y$4+'集計を見る'!$B$31-1,$I174&gt;=Y$4),"■",""))</f>
        <v/>
      </c>
      <c r="Z174" s="24">
        <f>IF(OR($H174="",$I174="",Z$4=""),"",IF(AND($H174&lt;=Z$4+'集計を見る'!$B$31-1,$I174&gt;=Z$4),"■",""))</f>
        <v/>
      </c>
      <c r="AA174" s="24">
        <f>IF(OR($H174="",$I174="",AA$4=""),"",IF(AND($H174&lt;=AA$4+'集計を見る'!$B$31-1,$I174&gt;=AA$4),"■",""))</f>
        <v/>
      </c>
    </row>
    <row r="175" hidden="1" ht="22" customHeight="1">
      <c r="A175" s="79" t="n"/>
      <c r="B175" s="80" t="n"/>
      <c r="C175" s="79" t="n"/>
      <c r="D175" s="78" t="n"/>
      <c r="E175" s="81" t="n"/>
      <c r="F175" s="80" t="n"/>
      <c r="G175" s="55">
        <f>IF(OR($B175="",$D175=""),"",MAX(1,ROUNDUP($D175/IF(OR($B$2="",$B$2&lt;=0),1,$B$2),0)))</f>
        <v/>
      </c>
      <c r="H175" s="12">
        <f>IF(OR($G175="",'集計を見る'!$B$10=""),"",IF($B$3="はい",'集計を見る'!$B$10+SUM($G$5:$G175)-$G175,IF(SUM($G$5:$G175)-$G175=0,'集計を見る'!$B$10,WORKDAY('集計を見る'!$B$10,SUM($G$5:$G175)-$G175))))</f>
        <v/>
      </c>
      <c r="I175" s="12">
        <f>IF(OR($G175="",'集計を見る'!$B$10=""),"",IF($B$3="はい",'集計を見る'!$B$10+SUM($G$5:$G175)-1,IF(SUM($G$5:$G175)-1=0,'集計を見る'!$B$10,WORKDAY('集計を見る'!$B$10,SUM($G$5:$G175)-1))))</f>
        <v/>
      </c>
      <c r="J175" s="55">
        <f>IF($I175="","",$I175-TODAY())</f>
        <v/>
      </c>
      <c r="K175" s="56">
        <f>IF($D175="","",ROUND($D175*(100-IF($E175="",0,$E175))/100,1))</f>
        <v/>
      </c>
      <c r="L175" s="57">
        <f>IF(OR($H175="",$I175=""),"",IF(TODAY()&gt;=$I175,100,IF(TODAY()&lt;$H175,0,ROUND((TODAY()-$H175+1)/($I175-$H175+1)*100,0))))</f>
        <v/>
      </c>
      <c r="M175" s="58">
        <f>IF(OR($L175="",$E175=""),"",$E175-$L175)</f>
        <v/>
      </c>
      <c r="N175" s="16">
        <f>IF($B175="","",IF($D175="","入力が足りません",IF($E175&gt;=100,"完了",IF($I175="","日程が出ません",IF($I175&lt;TODAY(),"遅れています",IF($H175&gt;TODAY(),"これから","いま進める"))))))</f>
        <v/>
      </c>
      <c r="O175" s="16">
        <f>IF($I175="","",TEXT($I175,"yyyy/mm"))</f>
        <v/>
      </c>
      <c r="P175" s="17">
        <f>IF(OR($H175="",$I175="",P$4=""),"",IF(AND($H175&lt;=P$4+'集計を見る'!$B$31-1,$I175&gt;=P$4),"■",""))</f>
        <v/>
      </c>
      <c r="Q175" s="17">
        <f>IF(OR($H175="",$I175="",Q$4=""),"",IF(AND($H175&lt;=Q$4+'集計を見る'!$B$31-1,$I175&gt;=Q$4),"■",""))</f>
        <v/>
      </c>
      <c r="R175" s="17">
        <f>IF(OR($H175="",$I175="",R$4=""),"",IF(AND($H175&lt;=R$4+'集計を見る'!$B$31-1,$I175&gt;=R$4),"■",""))</f>
        <v/>
      </c>
      <c r="S175" s="17">
        <f>IF(OR($H175="",$I175="",S$4=""),"",IF(AND($H175&lt;=S$4+'集計を見る'!$B$31-1,$I175&gt;=S$4),"■",""))</f>
        <v/>
      </c>
      <c r="T175" s="17">
        <f>IF(OR($H175="",$I175="",T$4=""),"",IF(AND($H175&lt;=T$4+'集計を見る'!$B$31-1,$I175&gt;=T$4),"■",""))</f>
        <v/>
      </c>
      <c r="U175" s="17">
        <f>IF(OR($H175="",$I175="",U$4=""),"",IF(AND($H175&lt;=U$4+'集計を見る'!$B$31-1,$I175&gt;=U$4),"■",""))</f>
        <v/>
      </c>
      <c r="V175" s="17">
        <f>IF(OR($H175="",$I175="",V$4=""),"",IF(AND($H175&lt;=V$4+'集計を見る'!$B$31-1,$I175&gt;=V$4),"■",""))</f>
        <v/>
      </c>
      <c r="W175" s="17">
        <f>IF(OR($H175="",$I175="",W$4=""),"",IF(AND($H175&lt;=W$4+'集計を見る'!$B$31-1,$I175&gt;=W$4),"■",""))</f>
        <v/>
      </c>
      <c r="X175" s="17">
        <f>IF(OR($H175="",$I175="",X$4=""),"",IF(AND($H175&lt;=X$4+'集計を見る'!$B$31-1,$I175&gt;=X$4),"■",""))</f>
        <v/>
      </c>
      <c r="Y175" s="17">
        <f>IF(OR($H175="",$I175="",Y$4=""),"",IF(AND($H175&lt;=Y$4+'集計を見る'!$B$31-1,$I175&gt;=Y$4),"■",""))</f>
        <v/>
      </c>
      <c r="Z175" s="17">
        <f>IF(OR($H175="",$I175="",Z$4=""),"",IF(AND($H175&lt;=Z$4+'集計を見る'!$B$31-1,$I175&gt;=Z$4),"■",""))</f>
        <v/>
      </c>
      <c r="AA175" s="17">
        <f>IF(OR($H175="",$I175="",AA$4=""),"",IF(AND($H175&lt;=AA$4+'集計を見る'!$B$31-1,$I175&gt;=AA$4),"■",""))</f>
        <v/>
      </c>
    </row>
    <row r="176" hidden="1" ht="22" customHeight="1">
      <c r="A176" s="79" t="n"/>
      <c r="B176" s="80" t="n"/>
      <c r="C176" s="79" t="n"/>
      <c r="D176" s="78" t="n"/>
      <c r="E176" s="81" t="n"/>
      <c r="F176" s="80" t="n"/>
      <c r="G176" s="59">
        <f>IF(OR($B176="",$D176=""),"",MAX(1,ROUNDUP($D176/IF(OR($B$2="",$B$2&lt;=0),1,$B$2),0)))</f>
        <v/>
      </c>
      <c r="H176" s="19">
        <f>IF(OR($G176="",'集計を見る'!$B$10=""),"",IF($B$3="はい",'集計を見る'!$B$10+SUM($G$5:$G176)-$G176,IF(SUM($G$5:$G176)-$G176=0,'集計を見る'!$B$10,WORKDAY('集計を見る'!$B$10,SUM($G$5:$G176)-$G176))))</f>
        <v/>
      </c>
      <c r="I176" s="19">
        <f>IF(OR($G176="",'集計を見る'!$B$10=""),"",IF($B$3="はい",'集計を見る'!$B$10+SUM($G$5:$G176)-1,IF(SUM($G$5:$G176)-1=0,'集計を見る'!$B$10,WORKDAY('集計を見る'!$B$10,SUM($G$5:$G176)-1))))</f>
        <v/>
      </c>
      <c r="J176" s="59">
        <f>IF($I176="","",$I176-TODAY())</f>
        <v/>
      </c>
      <c r="K176" s="60">
        <f>IF($D176="","",ROUND($D176*(100-IF($E176="",0,$E176))/100,1))</f>
        <v/>
      </c>
      <c r="L176" s="61">
        <f>IF(OR($H176="",$I176=""),"",IF(TODAY()&gt;=$I176,100,IF(TODAY()&lt;$H176,0,ROUND((TODAY()-$H176+1)/($I176-$H176+1)*100,0))))</f>
        <v/>
      </c>
      <c r="M176" s="62">
        <f>IF(OR($L176="",$E176=""),"",$E176-$L176)</f>
        <v/>
      </c>
      <c r="N176" s="23">
        <f>IF($B176="","",IF($D176="","入力が足りません",IF($E176&gt;=100,"完了",IF($I176="","日程が出ません",IF($I176&lt;TODAY(),"遅れています",IF($H176&gt;TODAY(),"これから","いま進める"))))))</f>
        <v/>
      </c>
      <c r="O176" s="23">
        <f>IF($I176="","",TEXT($I176,"yyyy/mm"))</f>
        <v/>
      </c>
      <c r="P176" s="24">
        <f>IF(OR($H176="",$I176="",P$4=""),"",IF(AND($H176&lt;=P$4+'集計を見る'!$B$31-1,$I176&gt;=P$4),"■",""))</f>
        <v/>
      </c>
      <c r="Q176" s="24">
        <f>IF(OR($H176="",$I176="",Q$4=""),"",IF(AND($H176&lt;=Q$4+'集計を見る'!$B$31-1,$I176&gt;=Q$4),"■",""))</f>
        <v/>
      </c>
      <c r="R176" s="24">
        <f>IF(OR($H176="",$I176="",R$4=""),"",IF(AND($H176&lt;=R$4+'集計を見る'!$B$31-1,$I176&gt;=R$4),"■",""))</f>
        <v/>
      </c>
      <c r="S176" s="24">
        <f>IF(OR($H176="",$I176="",S$4=""),"",IF(AND($H176&lt;=S$4+'集計を見る'!$B$31-1,$I176&gt;=S$4),"■",""))</f>
        <v/>
      </c>
      <c r="T176" s="24">
        <f>IF(OR($H176="",$I176="",T$4=""),"",IF(AND($H176&lt;=T$4+'集計を見る'!$B$31-1,$I176&gt;=T$4),"■",""))</f>
        <v/>
      </c>
      <c r="U176" s="24">
        <f>IF(OR($H176="",$I176="",U$4=""),"",IF(AND($H176&lt;=U$4+'集計を見る'!$B$31-1,$I176&gt;=U$4),"■",""))</f>
        <v/>
      </c>
      <c r="V176" s="24">
        <f>IF(OR($H176="",$I176="",V$4=""),"",IF(AND($H176&lt;=V$4+'集計を見る'!$B$31-1,$I176&gt;=V$4),"■",""))</f>
        <v/>
      </c>
      <c r="W176" s="24">
        <f>IF(OR($H176="",$I176="",W$4=""),"",IF(AND($H176&lt;=W$4+'集計を見る'!$B$31-1,$I176&gt;=W$4),"■",""))</f>
        <v/>
      </c>
      <c r="X176" s="24">
        <f>IF(OR($H176="",$I176="",X$4=""),"",IF(AND($H176&lt;=X$4+'集計を見る'!$B$31-1,$I176&gt;=X$4),"■",""))</f>
        <v/>
      </c>
      <c r="Y176" s="24">
        <f>IF(OR($H176="",$I176="",Y$4=""),"",IF(AND($H176&lt;=Y$4+'集計を見る'!$B$31-1,$I176&gt;=Y$4),"■",""))</f>
        <v/>
      </c>
      <c r="Z176" s="24">
        <f>IF(OR($H176="",$I176="",Z$4=""),"",IF(AND($H176&lt;=Z$4+'集計を見る'!$B$31-1,$I176&gt;=Z$4),"■",""))</f>
        <v/>
      </c>
      <c r="AA176" s="24">
        <f>IF(OR($H176="",$I176="",AA$4=""),"",IF(AND($H176&lt;=AA$4+'集計を見る'!$B$31-1,$I176&gt;=AA$4),"■",""))</f>
        <v/>
      </c>
    </row>
    <row r="177" hidden="1" ht="22" customHeight="1">
      <c r="A177" s="79" t="n"/>
      <c r="B177" s="80" t="n"/>
      <c r="C177" s="79" t="n"/>
      <c r="D177" s="78" t="n"/>
      <c r="E177" s="81" t="n"/>
      <c r="F177" s="80" t="n"/>
      <c r="G177" s="55">
        <f>IF(OR($B177="",$D177=""),"",MAX(1,ROUNDUP($D177/IF(OR($B$2="",$B$2&lt;=0),1,$B$2),0)))</f>
        <v/>
      </c>
      <c r="H177" s="12">
        <f>IF(OR($G177="",'集計を見る'!$B$10=""),"",IF($B$3="はい",'集計を見る'!$B$10+SUM($G$5:$G177)-$G177,IF(SUM($G$5:$G177)-$G177=0,'集計を見る'!$B$10,WORKDAY('集計を見る'!$B$10,SUM($G$5:$G177)-$G177))))</f>
        <v/>
      </c>
      <c r="I177" s="12">
        <f>IF(OR($G177="",'集計を見る'!$B$10=""),"",IF($B$3="はい",'集計を見る'!$B$10+SUM($G$5:$G177)-1,IF(SUM($G$5:$G177)-1=0,'集計を見る'!$B$10,WORKDAY('集計を見る'!$B$10,SUM($G$5:$G177)-1))))</f>
        <v/>
      </c>
      <c r="J177" s="55">
        <f>IF($I177="","",$I177-TODAY())</f>
        <v/>
      </c>
      <c r="K177" s="56">
        <f>IF($D177="","",ROUND($D177*(100-IF($E177="",0,$E177))/100,1))</f>
        <v/>
      </c>
      <c r="L177" s="57">
        <f>IF(OR($H177="",$I177=""),"",IF(TODAY()&gt;=$I177,100,IF(TODAY()&lt;$H177,0,ROUND((TODAY()-$H177+1)/($I177-$H177+1)*100,0))))</f>
        <v/>
      </c>
      <c r="M177" s="58">
        <f>IF(OR($L177="",$E177=""),"",$E177-$L177)</f>
        <v/>
      </c>
      <c r="N177" s="16">
        <f>IF($B177="","",IF($D177="","入力が足りません",IF($E177&gt;=100,"完了",IF($I177="","日程が出ません",IF($I177&lt;TODAY(),"遅れています",IF($H177&gt;TODAY(),"これから","いま進める"))))))</f>
        <v/>
      </c>
      <c r="O177" s="16">
        <f>IF($I177="","",TEXT($I177,"yyyy/mm"))</f>
        <v/>
      </c>
      <c r="P177" s="17">
        <f>IF(OR($H177="",$I177="",P$4=""),"",IF(AND($H177&lt;=P$4+'集計を見る'!$B$31-1,$I177&gt;=P$4),"■",""))</f>
        <v/>
      </c>
      <c r="Q177" s="17">
        <f>IF(OR($H177="",$I177="",Q$4=""),"",IF(AND($H177&lt;=Q$4+'集計を見る'!$B$31-1,$I177&gt;=Q$4),"■",""))</f>
        <v/>
      </c>
      <c r="R177" s="17">
        <f>IF(OR($H177="",$I177="",R$4=""),"",IF(AND($H177&lt;=R$4+'集計を見る'!$B$31-1,$I177&gt;=R$4),"■",""))</f>
        <v/>
      </c>
      <c r="S177" s="17">
        <f>IF(OR($H177="",$I177="",S$4=""),"",IF(AND($H177&lt;=S$4+'集計を見る'!$B$31-1,$I177&gt;=S$4),"■",""))</f>
        <v/>
      </c>
      <c r="T177" s="17">
        <f>IF(OR($H177="",$I177="",T$4=""),"",IF(AND($H177&lt;=T$4+'集計を見る'!$B$31-1,$I177&gt;=T$4),"■",""))</f>
        <v/>
      </c>
      <c r="U177" s="17">
        <f>IF(OR($H177="",$I177="",U$4=""),"",IF(AND($H177&lt;=U$4+'集計を見る'!$B$31-1,$I177&gt;=U$4),"■",""))</f>
        <v/>
      </c>
      <c r="V177" s="17">
        <f>IF(OR($H177="",$I177="",V$4=""),"",IF(AND($H177&lt;=V$4+'集計を見る'!$B$31-1,$I177&gt;=V$4),"■",""))</f>
        <v/>
      </c>
      <c r="W177" s="17">
        <f>IF(OR($H177="",$I177="",W$4=""),"",IF(AND($H177&lt;=W$4+'集計を見る'!$B$31-1,$I177&gt;=W$4),"■",""))</f>
        <v/>
      </c>
      <c r="X177" s="17">
        <f>IF(OR($H177="",$I177="",X$4=""),"",IF(AND($H177&lt;=X$4+'集計を見る'!$B$31-1,$I177&gt;=X$4),"■",""))</f>
        <v/>
      </c>
      <c r="Y177" s="17">
        <f>IF(OR($H177="",$I177="",Y$4=""),"",IF(AND($H177&lt;=Y$4+'集計を見る'!$B$31-1,$I177&gt;=Y$4),"■",""))</f>
        <v/>
      </c>
      <c r="Z177" s="17">
        <f>IF(OR($H177="",$I177="",Z$4=""),"",IF(AND($H177&lt;=Z$4+'集計を見る'!$B$31-1,$I177&gt;=Z$4),"■",""))</f>
        <v/>
      </c>
      <c r="AA177" s="17">
        <f>IF(OR($H177="",$I177="",AA$4=""),"",IF(AND($H177&lt;=AA$4+'集計を見る'!$B$31-1,$I177&gt;=AA$4),"■",""))</f>
        <v/>
      </c>
    </row>
    <row r="178" hidden="1" ht="22" customHeight="1">
      <c r="A178" s="79" t="n"/>
      <c r="B178" s="80" t="n"/>
      <c r="C178" s="79" t="n"/>
      <c r="D178" s="78" t="n"/>
      <c r="E178" s="81" t="n"/>
      <c r="F178" s="80" t="n"/>
      <c r="G178" s="59">
        <f>IF(OR($B178="",$D178=""),"",MAX(1,ROUNDUP($D178/IF(OR($B$2="",$B$2&lt;=0),1,$B$2),0)))</f>
        <v/>
      </c>
      <c r="H178" s="19">
        <f>IF(OR($G178="",'集計を見る'!$B$10=""),"",IF($B$3="はい",'集計を見る'!$B$10+SUM($G$5:$G178)-$G178,IF(SUM($G$5:$G178)-$G178=0,'集計を見る'!$B$10,WORKDAY('集計を見る'!$B$10,SUM($G$5:$G178)-$G178))))</f>
        <v/>
      </c>
      <c r="I178" s="19">
        <f>IF(OR($G178="",'集計を見る'!$B$10=""),"",IF($B$3="はい",'集計を見る'!$B$10+SUM($G$5:$G178)-1,IF(SUM($G$5:$G178)-1=0,'集計を見る'!$B$10,WORKDAY('集計を見る'!$B$10,SUM($G$5:$G178)-1))))</f>
        <v/>
      </c>
      <c r="J178" s="59">
        <f>IF($I178="","",$I178-TODAY())</f>
        <v/>
      </c>
      <c r="K178" s="60">
        <f>IF($D178="","",ROUND($D178*(100-IF($E178="",0,$E178))/100,1))</f>
        <v/>
      </c>
      <c r="L178" s="61">
        <f>IF(OR($H178="",$I178=""),"",IF(TODAY()&gt;=$I178,100,IF(TODAY()&lt;$H178,0,ROUND((TODAY()-$H178+1)/($I178-$H178+1)*100,0))))</f>
        <v/>
      </c>
      <c r="M178" s="62">
        <f>IF(OR($L178="",$E178=""),"",$E178-$L178)</f>
        <v/>
      </c>
      <c r="N178" s="23">
        <f>IF($B178="","",IF($D178="","入力が足りません",IF($E178&gt;=100,"完了",IF($I178="","日程が出ません",IF($I178&lt;TODAY(),"遅れています",IF($H178&gt;TODAY(),"これから","いま進める"))))))</f>
        <v/>
      </c>
      <c r="O178" s="23">
        <f>IF($I178="","",TEXT($I178,"yyyy/mm"))</f>
        <v/>
      </c>
      <c r="P178" s="24">
        <f>IF(OR($H178="",$I178="",P$4=""),"",IF(AND($H178&lt;=P$4+'集計を見る'!$B$31-1,$I178&gt;=P$4),"■",""))</f>
        <v/>
      </c>
      <c r="Q178" s="24">
        <f>IF(OR($H178="",$I178="",Q$4=""),"",IF(AND($H178&lt;=Q$4+'集計を見る'!$B$31-1,$I178&gt;=Q$4),"■",""))</f>
        <v/>
      </c>
      <c r="R178" s="24">
        <f>IF(OR($H178="",$I178="",R$4=""),"",IF(AND($H178&lt;=R$4+'集計を見る'!$B$31-1,$I178&gt;=R$4),"■",""))</f>
        <v/>
      </c>
      <c r="S178" s="24">
        <f>IF(OR($H178="",$I178="",S$4=""),"",IF(AND($H178&lt;=S$4+'集計を見る'!$B$31-1,$I178&gt;=S$4),"■",""))</f>
        <v/>
      </c>
      <c r="T178" s="24">
        <f>IF(OR($H178="",$I178="",T$4=""),"",IF(AND($H178&lt;=T$4+'集計を見る'!$B$31-1,$I178&gt;=T$4),"■",""))</f>
        <v/>
      </c>
      <c r="U178" s="24">
        <f>IF(OR($H178="",$I178="",U$4=""),"",IF(AND($H178&lt;=U$4+'集計を見る'!$B$31-1,$I178&gt;=U$4),"■",""))</f>
        <v/>
      </c>
      <c r="V178" s="24">
        <f>IF(OR($H178="",$I178="",V$4=""),"",IF(AND($H178&lt;=V$4+'集計を見る'!$B$31-1,$I178&gt;=V$4),"■",""))</f>
        <v/>
      </c>
      <c r="W178" s="24">
        <f>IF(OR($H178="",$I178="",W$4=""),"",IF(AND($H178&lt;=W$4+'集計を見る'!$B$31-1,$I178&gt;=W$4),"■",""))</f>
        <v/>
      </c>
      <c r="X178" s="24">
        <f>IF(OR($H178="",$I178="",X$4=""),"",IF(AND($H178&lt;=X$4+'集計を見る'!$B$31-1,$I178&gt;=X$4),"■",""))</f>
        <v/>
      </c>
      <c r="Y178" s="24">
        <f>IF(OR($H178="",$I178="",Y$4=""),"",IF(AND($H178&lt;=Y$4+'集計を見る'!$B$31-1,$I178&gt;=Y$4),"■",""))</f>
        <v/>
      </c>
      <c r="Z178" s="24">
        <f>IF(OR($H178="",$I178="",Z$4=""),"",IF(AND($H178&lt;=Z$4+'集計を見る'!$B$31-1,$I178&gt;=Z$4),"■",""))</f>
        <v/>
      </c>
      <c r="AA178" s="24">
        <f>IF(OR($H178="",$I178="",AA$4=""),"",IF(AND($H178&lt;=AA$4+'集計を見る'!$B$31-1,$I178&gt;=AA$4),"■",""))</f>
        <v/>
      </c>
    </row>
    <row r="179" hidden="1" ht="22" customHeight="1">
      <c r="A179" s="79" t="n"/>
      <c r="B179" s="80" t="n"/>
      <c r="C179" s="79" t="n"/>
      <c r="D179" s="78" t="n"/>
      <c r="E179" s="81" t="n"/>
      <c r="F179" s="80" t="n"/>
      <c r="G179" s="55">
        <f>IF(OR($B179="",$D179=""),"",MAX(1,ROUNDUP($D179/IF(OR($B$2="",$B$2&lt;=0),1,$B$2),0)))</f>
        <v/>
      </c>
      <c r="H179" s="12">
        <f>IF(OR($G179="",'集計を見る'!$B$10=""),"",IF($B$3="はい",'集計を見る'!$B$10+SUM($G$5:$G179)-$G179,IF(SUM($G$5:$G179)-$G179=0,'集計を見る'!$B$10,WORKDAY('集計を見る'!$B$10,SUM($G$5:$G179)-$G179))))</f>
        <v/>
      </c>
      <c r="I179" s="12">
        <f>IF(OR($G179="",'集計を見る'!$B$10=""),"",IF($B$3="はい",'集計を見る'!$B$10+SUM($G$5:$G179)-1,IF(SUM($G$5:$G179)-1=0,'集計を見る'!$B$10,WORKDAY('集計を見る'!$B$10,SUM($G$5:$G179)-1))))</f>
        <v/>
      </c>
      <c r="J179" s="55">
        <f>IF($I179="","",$I179-TODAY())</f>
        <v/>
      </c>
      <c r="K179" s="56">
        <f>IF($D179="","",ROUND($D179*(100-IF($E179="",0,$E179))/100,1))</f>
        <v/>
      </c>
      <c r="L179" s="57">
        <f>IF(OR($H179="",$I179=""),"",IF(TODAY()&gt;=$I179,100,IF(TODAY()&lt;$H179,0,ROUND((TODAY()-$H179+1)/($I179-$H179+1)*100,0))))</f>
        <v/>
      </c>
      <c r="M179" s="58">
        <f>IF(OR($L179="",$E179=""),"",$E179-$L179)</f>
        <v/>
      </c>
      <c r="N179" s="16">
        <f>IF($B179="","",IF($D179="","入力が足りません",IF($E179&gt;=100,"完了",IF($I179="","日程が出ません",IF($I179&lt;TODAY(),"遅れています",IF($H179&gt;TODAY(),"これから","いま進める"))))))</f>
        <v/>
      </c>
      <c r="O179" s="16">
        <f>IF($I179="","",TEXT($I179,"yyyy/mm"))</f>
        <v/>
      </c>
      <c r="P179" s="17">
        <f>IF(OR($H179="",$I179="",P$4=""),"",IF(AND($H179&lt;=P$4+'集計を見る'!$B$31-1,$I179&gt;=P$4),"■",""))</f>
        <v/>
      </c>
      <c r="Q179" s="17">
        <f>IF(OR($H179="",$I179="",Q$4=""),"",IF(AND($H179&lt;=Q$4+'集計を見る'!$B$31-1,$I179&gt;=Q$4),"■",""))</f>
        <v/>
      </c>
      <c r="R179" s="17">
        <f>IF(OR($H179="",$I179="",R$4=""),"",IF(AND($H179&lt;=R$4+'集計を見る'!$B$31-1,$I179&gt;=R$4),"■",""))</f>
        <v/>
      </c>
      <c r="S179" s="17">
        <f>IF(OR($H179="",$I179="",S$4=""),"",IF(AND($H179&lt;=S$4+'集計を見る'!$B$31-1,$I179&gt;=S$4),"■",""))</f>
        <v/>
      </c>
      <c r="T179" s="17">
        <f>IF(OR($H179="",$I179="",T$4=""),"",IF(AND($H179&lt;=T$4+'集計を見る'!$B$31-1,$I179&gt;=T$4),"■",""))</f>
        <v/>
      </c>
      <c r="U179" s="17">
        <f>IF(OR($H179="",$I179="",U$4=""),"",IF(AND($H179&lt;=U$4+'集計を見る'!$B$31-1,$I179&gt;=U$4),"■",""))</f>
        <v/>
      </c>
      <c r="V179" s="17">
        <f>IF(OR($H179="",$I179="",V$4=""),"",IF(AND($H179&lt;=V$4+'集計を見る'!$B$31-1,$I179&gt;=V$4),"■",""))</f>
        <v/>
      </c>
      <c r="W179" s="17">
        <f>IF(OR($H179="",$I179="",W$4=""),"",IF(AND($H179&lt;=W$4+'集計を見る'!$B$31-1,$I179&gt;=W$4),"■",""))</f>
        <v/>
      </c>
      <c r="X179" s="17">
        <f>IF(OR($H179="",$I179="",X$4=""),"",IF(AND($H179&lt;=X$4+'集計を見る'!$B$31-1,$I179&gt;=X$4),"■",""))</f>
        <v/>
      </c>
      <c r="Y179" s="17">
        <f>IF(OR($H179="",$I179="",Y$4=""),"",IF(AND($H179&lt;=Y$4+'集計を見る'!$B$31-1,$I179&gt;=Y$4),"■",""))</f>
        <v/>
      </c>
      <c r="Z179" s="17">
        <f>IF(OR($H179="",$I179="",Z$4=""),"",IF(AND($H179&lt;=Z$4+'集計を見る'!$B$31-1,$I179&gt;=Z$4),"■",""))</f>
        <v/>
      </c>
      <c r="AA179" s="17">
        <f>IF(OR($H179="",$I179="",AA$4=""),"",IF(AND($H179&lt;=AA$4+'集計を見る'!$B$31-1,$I179&gt;=AA$4),"■",""))</f>
        <v/>
      </c>
    </row>
    <row r="180" hidden="1" ht="22" customHeight="1">
      <c r="A180" s="79" t="n"/>
      <c r="B180" s="80" t="n"/>
      <c r="C180" s="79" t="n"/>
      <c r="D180" s="78" t="n"/>
      <c r="E180" s="81" t="n"/>
      <c r="F180" s="80" t="n"/>
      <c r="G180" s="59">
        <f>IF(OR($B180="",$D180=""),"",MAX(1,ROUNDUP($D180/IF(OR($B$2="",$B$2&lt;=0),1,$B$2),0)))</f>
        <v/>
      </c>
      <c r="H180" s="19">
        <f>IF(OR($G180="",'集計を見る'!$B$10=""),"",IF($B$3="はい",'集計を見る'!$B$10+SUM($G$5:$G180)-$G180,IF(SUM($G$5:$G180)-$G180=0,'集計を見る'!$B$10,WORKDAY('集計を見る'!$B$10,SUM($G$5:$G180)-$G180))))</f>
        <v/>
      </c>
      <c r="I180" s="19">
        <f>IF(OR($G180="",'集計を見る'!$B$10=""),"",IF($B$3="はい",'集計を見る'!$B$10+SUM($G$5:$G180)-1,IF(SUM($G$5:$G180)-1=0,'集計を見る'!$B$10,WORKDAY('集計を見る'!$B$10,SUM($G$5:$G180)-1))))</f>
        <v/>
      </c>
      <c r="J180" s="59">
        <f>IF($I180="","",$I180-TODAY())</f>
        <v/>
      </c>
      <c r="K180" s="60">
        <f>IF($D180="","",ROUND($D180*(100-IF($E180="",0,$E180))/100,1))</f>
        <v/>
      </c>
      <c r="L180" s="61">
        <f>IF(OR($H180="",$I180=""),"",IF(TODAY()&gt;=$I180,100,IF(TODAY()&lt;$H180,0,ROUND((TODAY()-$H180+1)/($I180-$H180+1)*100,0))))</f>
        <v/>
      </c>
      <c r="M180" s="62">
        <f>IF(OR($L180="",$E180=""),"",$E180-$L180)</f>
        <v/>
      </c>
      <c r="N180" s="23">
        <f>IF($B180="","",IF($D180="","入力が足りません",IF($E180&gt;=100,"完了",IF($I180="","日程が出ません",IF($I180&lt;TODAY(),"遅れています",IF($H180&gt;TODAY(),"これから","いま進める"))))))</f>
        <v/>
      </c>
      <c r="O180" s="23">
        <f>IF($I180="","",TEXT($I180,"yyyy/mm"))</f>
        <v/>
      </c>
      <c r="P180" s="24">
        <f>IF(OR($H180="",$I180="",P$4=""),"",IF(AND($H180&lt;=P$4+'集計を見る'!$B$31-1,$I180&gt;=P$4),"■",""))</f>
        <v/>
      </c>
      <c r="Q180" s="24">
        <f>IF(OR($H180="",$I180="",Q$4=""),"",IF(AND($H180&lt;=Q$4+'集計を見る'!$B$31-1,$I180&gt;=Q$4),"■",""))</f>
        <v/>
      </c>
      <c r="R180" s="24">
        <f>IF(OR($H180="",$I180="",R$4=""),"",IF(AND($H180&lt;=R$4+'集計を見る'!$B$31-1,$I180&gt;=R$4),"■",""))</f>
        <v/>
      </c>
      <c r="S180" s="24">
        <f>IF(OR($H180="",$I180="",S$4=""),"",IF(AND($H180&lt;=S$4+'集計を見る'!$B$31-1,$I180&gt;=S$4),"■",""))</f>
        <v/>
      </c>
      <c r="T180" s="24">
        <f>IF(OR($H180="",$I180="",T$4=""),"",IF(AND($H180&lt;=T$4+'集計を見る'!$B$31-1,$I180&gt;=T$4),"■",""))</f>
        <v/>
      </c>
      <c r="U180" s="24">
        <f>IF(OR($H180="",$I180="",U$4=""),"",IF(AND($H180&lt;=U$4+'集計を見る'!$B$31-1,$I180&gt;=U$4),"■",""))</f>
        <v/>
      </c>
      <c r="V180" s="24">
        <f>IF(OR($H180="",$I180="",V$4=""),"",IF(AND($H180&lt;=V$4+'集計を見る'!$B$31-1,$I180&gt;=V$4),"■",""))</f>
        <v/>
      </c>
      <c r="W180" s="24">
        <f>IF(OR($H180="",$I180="",W$4=""),"",IF(AND($H180&lt;=W$4+'集計を見る'!$B$31-1,$I180&gt;=W$4),"■",""))</f>
        <v/>
      </c>
      <c r="X180" s="24">
        <f>IF(OR($H180="",$I180="",X$4=""),"",IF(AND($H180&lt;=X$4+'集計を見る'!$B$31-1,$I180&gt;=X$4),"■",""))</f>
        <v/>
      </c>
      <c r="Y180" s="24">
        <f>IF(OR($H180="",$I180="",Y$4=""),"",IF(AND($H180&lt;=Y$4+'集計を見る'!$B$31-1,$I180&gt;=Y$4),"■",""))</f>
        <v/>
      </c>
      <c r="Z180" s="24">
        <f>IF(OR($H180="",$I180="",Z$4=""),"",IF(AND($H180&lt;=Z$4+'集計を見る'!$B$31-1,$I180&gt;=Z$4),"■",""))</f>
        <v/>
      </c>
      <c r="AA180" s="24">
        <f>IF(OR($H180="",$I180="",AA$4=""),"",IF(AND($H180&lt;=AA$4+'集計を見る'!$B$31-1,$I180&gt;=AA$4),"■",""))</f>
        <v/>
      </c>
    </row>
    <row r="181" hidden="1" ht="22" customHeight="1">
      <c r="A181" s="79" t="n"/>
      <c r="B181" s="80" t="n"/>
      <c r="C181" s="79" t="n"/>
      <c r="D181" s="78" t="n"/>
      <c r="E181" s="81" t="n"/>
      <c r="F181" s="80" t="n"/>
      <c r="G181" s="55">
        <f>IF(OR($B181="",$D181=""),"",MAX(1,ROUNDUP($D181/IF(OR($B$2="",$B$2&lt;=0),1,$B$2),0)))</f>
        <v/>
      </c>
      <c r="H181" s="12">
        <f>IF(OR($G181="",'集計を見る'!$B$10=""),"",IF($B$3="はい",'集計を見る'!$B$10+SUM($G$5:$G181)-$G181,IF(SUM($G$5:$G181)-$G181=0,'集計を見る'!$B$10,WORKDAY('集計を見る'!$B$10,SUM($G$5:$G181)-$G181))))</f>
        <v/>
      </c>
      <c r="I181" s="12">
        <f>IF(OR($G181="",'集計を見る'!$B$10=""),"",IF($B$3="はい",'集計を見る'!$B$10+SUM($G$5:$G181)-1,IF(SUM($G$5:$G181)-1=0,'集計を見る'!$B$10,WORKDAY('集計を見る'!$B$10,SUM($G$5:$G181)-1))))</f>
        <v/>
      </c>
      <c r="J181" s="55">
        <f>IF($I181="","",$I181-TODAY())</f>
        <v/>
      </c>
      <c r="K181" s="56">
        <f>IF($D181="","",ROUND($D181*(100-IF($E181="",0,$E181))/100,1))</f>
        <v/>
      </c>
      <c r="L181" s="57">
        <f>IF(OR($H181="",$I181=""),"",IF(TODAY()&gt;=$I181,100,IF(TODAY()&lt;$H181,0,ROUND((TODAY()-$H181+1)/($I181-$H181+1)*100,0))))</f>
        <v/>
      </c>
      <c r="M181" s="58">
        <f>IF(OR($L181="",$E181=""),"",$E181-$L181)</f>
        <v/>
      </c>
      <c r="N181" s="16">
        <f>IF($B181="","",IF($D181="","入力が足りません",IF($E181&gt;=100,"完了",IF($I181="","日程が出ません",IF($I181&lt;TODAY(),"遅れています",IF($H181&gt;TODAY(),"これから","いま進める"))))))</f>
        <v/>
      </c>
      <c r="O181" s="16">
        <f>IF($I181="","",TEXT($I181,"yyyy/mm"))</f>
        <v/>
      </c>
      <c r="P181" s="17">
        <f>IF(OR($H181="",$I181="",P$4=""),"",IF(AND($H181&lt;=P$4+'集計を見る'!$B$31-1,$I181&gt;=P$4),"■",""))</f>
        <v/>
      </c>
      <c r="Q181" s="17">
        <f>IF(OR($H181="",$I181="",Q$4=""),"",IF(AND($H181&lt;=Q$4+'集計を見る'!$B$31-1,$I181&gt;=Q$4),"■",""))</f>
        <v/>
      </c>
      <c r="R181" s="17">
        <f>IF(OR($H181="",$I181="",R$4=""),"",IF(AND($H181&lt;=R$4+'集計を見る'!$B$31-1,$I181&gt;=R$4),"■",""))</f>
        <v/>
      </c>
      <c r="S181" s="17">
        <f>IF(OR($H181="",$I181="",S$4=""),"",IF(AND($H181&lt;=S$4+'集計を見る'!$B$31-1,$I181&gt;=S$4),"■",""))</f>
        <v/>
      </c>
      <c r="T181" s="17">
        <f>IF(OR($H181="",$I181="",T$4=""),"",IF(AND($H181&lt;=T$4+'集計を見る'!$B$31-1,$I181&gt;=T$4),"■",""))</f>
        <v/>
      </c>
      <c r="U181" s="17">
        <f>IF(OR($H181="",$I181="",U$4=""),"",IF(AND($H181&lt;=U$4+'集計を見る'!$B$31-1,$I181&gt;=U$4),"■",""))</f>
        <v/>
      </c>
      <c r="V181" s="17">
        <f>IF(OR($H181="",$I181="",V$4=""),"",IF(AND($H181&lt;=V$4+'集計を見る'!$B$31-1,$I181&gt;=V$4),"■",""))</f>
        <v/>
      </c>
      <c r="W181" s="17">
        <f>IF(OR($H181="",$I181="",W$4=""),"",IF(AND($H181&lt;=W$4+'集計を見る'!$B$31-1,$I181&gt;=W$4),"■",""))</f>
        <v/>
      </c>
      <c r="X181" s="17">
        <f>IF(OR($H181="",$I181="",X$4=""),"",IF(AND($H181&lt;=X$4+'集計を見る'!$B$31-1,$I181&gt;=X$4),"■",""))</f>
        <v/>
      </c>
      <c r="Y181" s="17">
        <f>IF(OR($H181="",$I181="",Y$4=""),"",IF(AND($H181&lt;=Y$4+'集計を見る'!$B$31-1,$I181&gt;=Y$4),"■",""))</f>
        <v/>
      </c>
      <c r="Z181" s="17">
        <f>IF(OR($H181="",$I181="",Z$4=""),"",IF(AND($H181&lt;=Z$4+'集計を見る'!$B$31-1,$I181&gt;=Z$4),"■",""))</f>
        <v/>
      </c>
      <c r="AA181" s="17">
        <f>IF(OR($H181="",$I181="",AA$4=""),"",IF(AND($H181&lt;=AA$4+'集計を見る'!$B$31-1,$I181&gt;=AA$4),"■",""))</f>
        <v/>
      </c>
    </row>
    <row r="182" hidden="1" ht="22" customHeight="1">
      <c r="A182" s="79" t="n"/>
      <c r="B182" s="80" t="n"/>
      <c r="C182" s="79" t="n"/>
      <c r="D182" s="78" t="n"/>
      <c r="E182" s="81" t="n"/>
      <c r="F182" s="80" t="n"/>
      <c r="G182" s="59">
        <f>IF(OR($B182="",$D182=""),"",MAX(1,ROUNDUP($D182/IF(OR($B$2="",$B$2&lt;=0),1,$B$2),0)))</f>
        <v/>
      </c>
      <c r="H182" s="19">
        <f>IF(OR($G182="",'集計を見る'!$B$10=""),"",IF($B$3="はい",'集計を見る'!$B$10+SUM($G$5:$G182)-$G182,IF(SUM($G$5:$G182)-$G182=0,'集計を見る'!$B$10,WORKDAY('集計を見る'!$B$10,SUM($G$5:$G182)-$G182))))</f>
        <v/>
      </c>
      <c r="I182" s="19">
        <f>IF(OR($G182="",'集計を見る'!$B$10=""),"",IF($B$3="はい",'集計を見る'!$B$10+SUM($G$5:$G182)-1,IF(SUM($G$5:$G182)-1=0,'集計を見る'!$B$10,WORKDAY('集計を見る'!$B$10,SUM($G$5:$G182)-1))))</f>
        <v/>
      </c>
      <c r="J182" s="59">
        <f>IF($I182="","",$I182-TODAY())</f>
        <v/>
      </c>
      <c r="K182" s="60">
        <f>IF($D182="","",ROUND($D182*(100-IF($E182="",0,$E182))/100,1))</f>
        <v/>
      </c>
      <c r="L182" s="61">
        <f>IF(OR($H182="",$I182=""),"",IF(TODAY()&gt;=$I182,100,IF(TODAY()&lt;$H182,0,ROUND((TODAY()-$H182+1)/($I182-$H182+1)*100,0))))</f>
        <v/>
      </c>
      <c r="M182" s="62">
        <f>IF(OR($L182="",$E182=""),"",$E182-$L182)</f>
        <v/>
      </c>
      <c r="N182" s="23">
        <f>IF($B182="","",IF($D182="","入力が足りません",IF($E182&gt;=100,"完了",IF($I182="","日程が出ません",IF($I182&lt;TODAY(),"遅れています",IF($H182&gt;TODAY(),"これから","いま進める"))))))</f>
        <v/>
      </c>
      <c r="O182" s="23">
        <f>IF($I182="","",TEXT($I182,"yyyy/mm"))</f>
        <v/>
      </c>
      <c r="P182" s="24">
        <f>IF(OR($H182="",$I182="",P$4=""),"",IF(AND($H182&lt;=P$4+'集計を見る'!$B$31-1,$I182&gt;=P$4),"■",""))</f>
        <v/>
      </c>
      <c r="Q182" s="24">
        <f>IF(OR($H182="",$I182="",Q$4=""),"",IF(AND($H182&lt;=Q$4+'集計を見る'!$B$31-1,$I182&gt;=Q$4),"■",""))</f>
        <v/>
      </c>
      <c r="R182" s="24">
        <f>IF(OR($H182="",$I182="",R$4=""),"",IF(AND($H182&lt;=R$4+'集計を見る'!$B$31-1,$I182&gt;=R$4),"■",""))</f>
        <v/>
      </c>
      <c r="S182" s="24">
        <f>IF(OR($H182="",$I182="",S$4=""),"",IF(AND($H182&lt;=S$4+'集計を見る'!$B$31-1,$I182&gt;=S$4),"■",""))</f>
        <v/>
      </c>
      <c r="T182" s="24">
        <f>IF(OR($H182="",$I182="",T$4=""),"",IF(AND($H182&lt;=T$4+'集計を見る'!$B$31-1,$I182&gt;=T$4),"■",""))</f>
        <v/>
      </c>
      <c r="U182" s="24">
        <f>IF(OR($H182="",$I182="",U$4=""),"",IF(AND($H182&lt;=U$4+'集計を見る'!$B$31-1,$I182&gt;=U$4),"■",""))</f>
        <v/>
      </c>
      <c r="V182" s="24">
        <f>IF(OR($H182="",$I182="",V$4=""),"",IF(AND($H182&lt;=V$4+'集計を見る'!$B$31-1,$I182&gt;=V$4),"■",""))</f>
        <v/>
      </c>
      <c r="W182" s="24">
        <f>IF(OR($H182="",$I182="",W$4=""),"",IF(AND($H182&lt;=W$4+'集計を見る'!$B$31-1,$I182&gt;=W$4),"■",""))</f>
        <v/>
      </c>
      <c r="X182" s="24">
        <f>IF(OR($H182="",$I182="",X$4=""),"",IF(AND($H182&lt;=X$4+'集計を見る'!$B$31-1,$I182&gt;=X$4),"■",""))</f>
        <v/>
      </c>
      <c r="Y182" s="24">
        <f>IF(OR($H182="",$I182="",Y$4=""),"",IF(AND($H182&lt;=Y$4+'集計を見る'!$B$31-1,$I182&gt;=Y$4),"■",""))</f>
        <v/>
      </c>
      <c r="Z182" s="24">
        <f>IF(OR($H182="",$I182="",Z$4=""),"",IF(AND($H182&lt;=Z$4+'集計を見る'!$B$31-1,$I182&gt;=Z$4),"■",""))</f>
        <v/>
      </c>
      <c r="AA182" s="24">
        <f>IF(OR($H182="",$I182="",AA$4=""),"",IF(AND($H182&lt;=AA$4+'集計を見る'!$B$31-1,$I182&gt;=AA$4),"■",""))</f>
        <v/>
      </c>
    </row>
    <row r="183" hidden="1" ht="22" customHeight="1">
      <c r="A183" s="79" t="n"/>
      <c r="B183" s="80" t="n"/>
      <c r="C183" s="79" t="n"/>
      <c r="D183" s="78" t="n"/>
      <c r="E183" s="81" t="n"/>
      <c r="F183" s="80" t="n"/>
      <c r="G183" s="55">
        <f>IF(OR($B183="",$D183=""),"",MAX(1,ROUNDUP($D183/IF(OR($B$2="",$B$2&lt;=0),1,$B$2),0)))</f>
        <v/>
      </c>
      <c r="H183" s="12">
        <f>IF(OR($G183="",'集計を見る'!$B$10=""),"",IF($B$3="はい",'集計を見る'!$B$10+SUM($G$5:$G183)-$G183,IF(SUM($G$5:$G183)-$G183=0,'集計を見る'!$B$10,WORKDAY('集計を見る'!$B$10,SUM($G$5:$G183)-$G183))))</f>
        <v/>
      </c>
      <c r="I183" s="12">
        <f>IF(OR($G183="",'集計を見る'!$B$10=""),"",IF($B$3="はい",'集計を見る'!$B$10+SUM($G$5:$G183)-1,IF(SUM($G$5:$G183)-1=0,'集計を見る'!$B$10,WORKDAY('集計を見る'!$B$10,SUM($G$5:$G183)-1))))</f>
        <v/>
      </c>
      <c r="J183" s="55">
        <f>IF($I183="","",$I183-TODAY())</f>
        <v/>
      </c>
      <c r="K183" s="56">
        <f>IF($D183="","",ROUND($D183*(100-IF($E183="",0,$E183))/100,1))</f>
        <v/>
      </c>
      <c r="L183" s="57">
        <f>IF(OR($H183="",$I183=""),"",IF(TODAY()&gt;=$I183,100,IF(TODAY()&lt;$H183,0,ROUND((TODAY()-$H183+1)/($I183-$H183+1)*100,0))))</f>
        <v/>
      </c>
      <c r="M183" s="58">
        <f>IF(OR($L183="",$E183=""),"",$E183-$L183)</f>
        <v/>
      </c>
      <c r="N183" s="16">
        <f>IF($B183="","",IF($D183="","入力が足りません",IF($E183&gt;=100,"完了",IF($I183="","日程が出ません",IF($I183&lt;TODAY(),"遅れています",IF($H183&gt;TODAY(),"これから","いま進める"))))))</f>
        <v/>
      </c>
      <c r="O183" s="16">
        <f>IF($I183="","",TEXT($I183,"yyyy/mm"))</f>
        <v/>
      </c>
      <c r="P183" s="17">
        <f>IF(OR($H183="",$I183="",P$4=""),"",IF(AND($H183&lt;=P$4+'集計を見る'!$B$31-1,$I183&gt;=P$4),"■",""))</f>
        <v/>
      </c>
      <c r="Q183" s="17">
        <f>IF(OR($H183="",$I183="",Q$4=""),"",IF(AND($H183&lt;=Q$4+'集計を見る'!$B$31-1,$I183&gt;=Q$4),"■",""))</f>
        <v/>
      </c>
      <c r="R183" s="17">
        <f>IF(OR($H183="",$I183="",R$4=""),"",IF(AND($H183&lt;=R$4+'集計を見る'!$B$31-1,$I183&gt;=R$4),"■",""))</f>
        <v/>
      </c>
      <c r="S183" s="17">
        <f>IF(OR($H183="",$I183="",S$4=""),"",IF(AND($H183&lt;=S$4+'集計を見る'!$B$31-1,$I183&gt;=S$4),"■",""))</f>
        <v/>
      </c>
      <c r="T183" s="17">
        <f>IF(OR($H183="",$I183="",T$4=""),"",IF(AND($H183&lt;=T$4+'集計を見る'!$B$31-1,$I183&gt;=T$4),"■",""))</f>
        <v/>
      </c>
      <c r="U183" s="17">
        <f>IF(OR($H183="",$I183="",U$4=""),"",IF(AND($H183&lt;=U$4+'集計を見る'!$B$31-1,$I183&gt;=U$4),"■",""))</f>
        <v/>
      </c>
      <c r="V183" s="17">
        <f>IF(OR($H183="",$I183="",V$4=""),"",IF(AND($H183&lt;=V$4+'集計を見る'!$B$31-1,$I183&gt;=V$4),"■",""))</f>
        <v/>
      </c>
      <c r="W183" s="17">
        <f>IF(OR($H183="",$I183="",W$4=""),"",IF(AND($H183&lt;=W$4+'集計を見る'!$B$31-1,$I183&gt;=W$4),"■",""))</f>
        <v/>
      </c>
      <c r="X183" s="17">
        <f>IF(OR($H183="",$I183="",X$4=""),"",IF(AND($H183&lt;=X$4+'集計を見る'!$B$31-1,$I183&gt;=X$4),"■",""))</f>
        <v/>
      </c>
      <c r="Y183" s="17">
        <f>IF(OR($H183="",$I183="",Y$4=""),"",IF(AND($H183&lt;=Y$4+'集計を見る'!$B$31-1,$I183&gt;=Y$4),"■",""))</f>
        <v/>
      </c>
      <c r="Z183" s="17">
        <f>IF(OR($H183="",$I183="",Z$4=""),"",IF(AND($H183&lt;=Z$4+'集計を見る'!$B$31-1,$I183&gt;=Z$4),"■",""))</f>
        <v/>
      </c>
      <c r="AA183" s="17">
        <f>IF(OR($H183="",$I183="",AA$4=""),"",IF(AND($H183&lt;=AA$4+'集計を見る'!$B$31-1,$I183&gt;=AA$4),"■",""))</f>
        <v/>
      </c>
    </row>
    <row r="184" hidden="1" ht="22" customHeight="1">
      <c r="A184" s="79" t="n"/>
      <c r="B184" s="80" t="n"/>
      <c r="C184" s="79" t="n"/>
      <c r="D184" s="78" t="n"/>
      <c r="E184" s="81" t="n"/>
      <c r="F184" s="80" t="n"/>
      <c r="G184" s="59">
        <f>IF(OR($B184="",$D184=""),"",MAX(1,ROUNDUP($D184/IF(OR($B$2="",$B$2&lt;=0),1,$B$2),0)))</f>
        <v/>
      </c>
      <c r="H184" s="19">
        <f>IF(OR($G184="",'集計を見る'!$B$10=""),"",IF($B$3="はい",'集計を見る'!$B$10+SUM($G$5:$G184)-$G184,IF(SUM($G$5:$G184)-$G184=0,'集計を見る'!$B$10,WORKDAY('集計を見る'!$B$10,SUM($G$5:$G184)-$G184))))</f>
        <v/>
      </c>
      <c r="I184" s="19">
        <f>IF(OR($G184="",'集計を見る'!$B$10=""),"",IF($B$3="はい",'集計を見る'!$B$10+SUM($G$5:$G184)-1,IF(SUM($G$5:$G184)-1=0,'集計を見る'!$B$10,WORKDAY('集計を見る'!$B$10,SUM($G$5:$G184)-1))))</f>
        <v/>
      </c>
      <c r="J184" s="59">
        <f>IF($I184="","",$I184-TODAY())</f>
        <v/>
      </c>
      <c r="K184" s="60">
        <f>IF($D184="","",ROUND($D184*(100-IF($E184="",0,$E184))/100,1))</f>
        <v/>
      </c>
      <c r="L184" s="61">
        <f>IF(OR($H184="",$I184=""),"",IF(TODAY()&gt;=$I184,100,IF(TODAY()&lt;$H184,0,ROUND((TODAY()-$H184+1)/($I184-$H184+1)*100,0))))</f>
        <v/>
      </c>
      <c r="M184" s="62">
        <f>IF(OR($L184="",$E184=""),"",$E184-$L184)</f>
        <v/>
      </c>
      <c r="N184" s="23">
        <f>IF($B184="","",IF($D184="","入力が足りません",IF($E184&gt;=100,"完了",IF($I184="","日程が出ません",IF($I184&lt;TODAY(),"遅れています",IF($H184&gt;TODAY(),"これから","いま進める"))))))</f>
        <v/>
      </c>
      <c r="O184" s="23">
        <f>IF($I184="","",TEXT($I184,"yyyy/mm"))</f>
        <v/>
      </c>
      <c r="P184" s="24">
        <f>IF(OR($H184="",$I184="",P$4=""),"",IF(AND($H184&lt;=P$4+'集計を見る'!$B$31-1,$I184&gt;=P$4),"■",""))</f>
        <v/>
      </c>
      <c r="Q184" s="24">
        <f>IF(OR($H184="",$I184="",Q$4=""),"",IF(AND($H184&lt;=Q$4+'集計を見る'!$B$31-1,$I184&gt;=Q$4),"■",""))</f>
        <v/>
      </c>
      <c r="R184" s="24">
        <f>IF(OR($H184="",$I184="",R$4=""),"",IF(AND($H184&lt;=R$4+'集計を見る'!$B$31-1,$I184&gt;=R$4),"■",""))</f>
        <v/>
      </c>
      <c r="S184" s="24">
        <f>IF(OR($H184="",$I184="",S$4=""),"",IF(AND($H184&lt;=S$4+'集計を見る'!$B$31-1,$I184&gt;=S$4),"■",""))</f>
        <v/>
      </c>
      <c r="T184" s="24">
        <f>IF(OR($H184="",$I184="",T$4=""),"",IF(AND($H184&lt;=T$4+'集計を見る'!$B$31-1,$I184&gt;=T$4),"■",""))</f>
        <v/>
      </c>
      <c r="U184" s="24">
        <f>IF(OR($H184="",$I184="",U$4=""),"",IF(AND($H184&lt;=U$4+'集計を見る'!$B$31-1,$I184&gt;=U$4),"■",""))</f>
        <v/>
      </c>
      <c r="V184" s="24">
        <f>IF(OR($H184="",$I184="",V$4=""),"",IF(AND($H184&lt;=V$4+'集計を見る'!$B$31-1,$I184&gt;=V$4),"■",""))</f>
        <v/>
      </c>
      <c r="W184" s="24">
        <f>IF(OR($H184="",$I184="",W$4=""),"",IF(AND($H184&lt;=W$4+'集計を見る'!$B$31-1,$I184&gt;=W$4),"■",""))</f>
        <v/>
      </c>
      <c r="X184" s="24">
        <f>IF(OR($H184="",$I184="",X$4=""),"",IF(AND($H184&lt;=X$4+'集計を見る'!$B$31-1,$I184&gt;=X$4),"■",""))</f>
        <v/>
      </c>
      <c r="Y184" s="24">
        <f>IF(OR($H184="",$I184="",Y$4=""),"",IF(AND($H184&lt;=Y$4+'集計を見る'!$B$31-1,$I184&gt;=Y$4),"■",""))</f>
        <v/>
      </c>
      <c r="Z184" s="24">
        <f>IF(OR($H184="",$I184="",Z$4=""),"",IF(AND($H184&lt;=Z$4+'集計を見る'!$B$31-1,$I184&gt;=Z$4),"■",""))</f>
        <v/>
      </c>
      <c r="AA184" s="24">
        <f>IF(OR($H184="",$I184="",AA$4=""),"",IF(AND($H184&lt;=AA$4+'集計を見る'!$B$31-1,$I184&gt;=AA$4),"■",""))</f>
        <v/>
      </c>
    </row>
    <row r="185" hidden="1" ht="22" customHeight="1">
      <c r="A185" s="79" t="n"/>
      <c r="B185" s="80" t="n"/>
      <c r="C185" s="79" t="n"/>
      <c r="D185" s="78" t="n"/>
      <c r="E185" s="81" t="n"/>
      <c r="F185" s="80" t="n"/>
      <c r="G185" s="55">
        <f>IF(OR($B185="",$D185=""),"",MAX(1,ROUNDUP($D185/IF(OR($B$2="",$B$2&lt;=0),1,$B$2),0)))</f>
        <v/>
      </c>
      <c r="H185" s="12">
        <f>IF(OR($G185="",'集計を見る'!$B$10=""),"",IF($B$3="はい",'集計を見る'!$B$10+SUM($G$5:$G185)-$G185,IF(SUM($G$5:$G185)-$G185=0,'集計を見る'!$B$10,WORKDAY('集計を見る'!$B$10,SUM($G$5:$G185)-$G185))))</f>
        <v/>
      </c>
      <c r="I185" s="12">
        <f>IF(OR($G185="",'集計を見る'!$B$10=""),"",IF($B$3="はい",'集計を見る'!$B$10+SUM($G$5:$G185)-1,IF(SUM($G$5:$G185)-1=0,'集計を見る'!$B$10,WORKDAY('集計を見る'!$B$10,SUM($G$5:$G185)-1))))</f>
        <v/>
      </c>
      <c r="J185" s="55">
        <f>IF($I185="","",$I185-TODAY())</f>
        <v/>
      </c>
      <c r="K185" s="56">
        <f>IF($D185="","",ROUND($D185*(100-IF($E185="",0,$E185))/100,1))</f>
        <v/>
      </c>
      <c r="L185" s="57">
        <f>IF(OR($H185="",$I185=""),"",IF(TODAY()&gt;=$I185,100,IF(TODAY()&lt;$H185,0,ROUND((TODAY()-$H185+1)/($I185-$H185+1)*100,0))))</f>
        <v/>
      </c>
      <c r="M185" s="58">
        <f>IF(OR($L185="",$E185=""),"",$E185-$L185)</f>
        <v/>
      </c>
      <c r="N185" s="16">
        <f>IF($B185="","",IF($D185="","入力が足りません",IF($E185&gt;=100,"完了",IF($I185="","日程が出ません",IF($I185&lt;TODAY(),"遅れています",IF($H185&gt;TODAY(),"これから","いま進める"))))))</f>
        <v/>
      </c>
      <c r="O185" s="16">
        <f>IF($I185="","",TEXT($I185,"yyyy/mm"))</f>
        <v/>
      </c>
      <c r="P185" s="17">
        <f>IF(OR($H185="",$I185="",P$4=""),"",IF(AND($H185&lt;=P$4+'集計を見る'!$B$31-1,$I185&gt;=P$4),"■",""))</f>
        <v/>
      </c>
      <c r="Q185" s="17">
        <f>IF(OR($H185="",$I185="",Q$4=""),"",IF(AND($H185&lt;=Q$4+'集計を見る'!$B$31-1,$I185&gt;=Q$4),"■",""))</f>
        <v/>
      </c>
      <c r="R185" s="17">
        <f>IF(OR($H185="",$I185="",R$4=""),"",IF(AND($H185&lt;=R$4+'集計を見る'!$B$31-1,$I185&gt;=R$4),"■",""))</f>
        <v/>
      </c>
      <c r="S185" s="17">
        <f>IF(OR($H185="",$I185="",S$4=""),"",IF(AND($H185&lt;=S$4+'集計を見る'!$B$31-1,$I185&gt;=S$4),"■",""))</f>
        <v/>
      </c>
      <c r="T185" s="17">
        <f>IF(OR($H185="",$I185="",T$4=""),"",IF(AND($H185&lt;=T$4+'集計を見る'!$B$31-1,$I185&gt;=T$4),"■",""))</f>
        <v/>
      </c>
      <c r="U185" s="17">
        <f>IF(OR($H185="",$I185="",U$4=""),"",IF(AND($H185&lt;=U$4+'集計を見る'!$B$31-1,$I185&gt;=U$4),"■",""))</f>
        <v/>
      </c>
      <c r="V185" s="17">
        <f>IF(OR($H185="",$I185="",V$4=""),"",IF(AND($H185&lt;=V$4+'集計を見る'!$B$31-1,$I185&gt;=V$4),"■",""))</f>
        <v/>
      </c>
      <c r="W185" s="17">
        <f>IF(OR($H185="",$I185="",W$4=""),"",IF(AND($H185&lt;=W$4+'集計を見る'!$B$31-1,$I185&gt;=W$4),"■",""))</f>
        <v/>
      </c>
      <c r="X185" s="17">
        <f>IF(OR($H185="",$I185="",X$4=""),"",IF(AND($H185&lt;=X$4+'集計を見る'!$B$31-1,$I185&gt;=X$4),"■",""))</f>
        <v/>
      </c>
      <c r="Y185" s="17">
        <f>IF(OR($H185="",$I185="",Y$4=""),"",IF(AND($H185&lt;=Y$4+'集計を見る'!$B$31-1,$I185&gt;=Y$4),"■",""))</f>
        <v/>
      </c>
      <c r="Z185" s="17">
        <f>IF(OR($H185="",$I185="",Z$4=""),"",IF(AND($H185&lt;=Z$4+'集計を見る'!$B$31-1,$I185&gt;=Z$4),"■",""))</f>
        <v/>
      </c>
      <c r="AA185" s="17">
        <f>IF(OR($H185="",$I185="",AA$4=""),"",IF(AND($H185&lt;=AA$4+'集計を見る'!$B$31-1,$I185&gt;=AA$4),"■",""))</f>
        <v/>
      </c>
    </row>
    <row r="186" hidden="1" ht="22" customHeight="1">
      <c r="A186" s="79" t="n"/>
      <c r="B186" s="80" t="n"/>
      <c r="C186" s="79" t="n"/>
      <c r="D186" s="78" t="n"/>
      <c r="E186" s="81" t="n"/>
      <c r="F186" s="80" t="n"/>
      <c r="G186" s="59">
        <f>IF(OR($B186="",$D186=""),"",MAX(1,ROUNDUP($D186/IF(OR($B$2="",$B$2&lt;=0),1,$B$2),0)))</f>
        <v/>
      </c>
      <c r="H186" s="19">
        <f>IF(OR($G186="",'集計を見る'!$B$10=""),"",IF($B$3="はい",'集計を見る'!$B$10+SUM($G$5:$G186)-$G186,IF(SUM($G$5:$G186)-$G186=0,'集計を見る'!$B$10,WORKDAY('集計を見る'!$B$10,SUM($G$5:$G186)-$G186))))</f>
        <v/>
      </c>
      <c r="I186" s="19">
        <f>IF(OR($G186="",'集計を見る'!$B$10=""),"",IF($B$3="はい",'集計を見る'!$B$10+SUM($G$5:$G186)-1,IF(SUM($G$5:$G186)-1=0,'集計を見る'!$B$10,WORKDAY('集計を見る'!$B$10,SUM($G$5:$G186)-1))))</f>
        <v/>
      </c>
      <c r="J186" s="59">
        <f>IF($I186="","",$I186-TODAY())</f>
        <v/>
      </c>
      <c r="K186" s="60">
        <f>IF($D186="","",ROUND($D186*(100-IF($E186="",0,$E186))/100,1))</f>
        <v/>
      </c>
      <c r="L186" s="61">
        <f>IF(OR($H186="",$I186=""),"",IF(TODAY()&gt;=$I186,100,IF(TODAY()&lt;$H186,0,ROUND((TODAY()-$H186+1)/($I186-$H186+1)*100,0))))</f>
        <v/>
      </c>
      <c r="M186" s="62">
        <f>IF(OR($L186="",$E186=""),"",$E186-$L186)</f>
        <v/>
      </c>
      <c r="N186" s="23">
        <f>IF($B186="","",IF($D186="","入力が足りません",IF($E186&gt;=100,"完了",IF($I186="","日程が出ません",IF($I186&lt;TODAY(),"遅れています",IF($H186&gt;TODAY(),"これから","いま進める"))))))</f>
        <v/>
      </c>
      <c r="O186" s="23">
        <f>IF($I186="","",TEXT($I186,"yyyy/mm"))</f>
        <v/>
      </c>
      <c r="P186" s="24">
        <f>IF(OR($H186="",$I186="",P$4=""),"",IF(AND($H186&lt;=P$4+'集計を見る'!$B$31-1,$I186&gt;=P$4),"■",""))</f>
        <v/>
      </c>
      <c r="Q186" s="24">
        <f>IF(OR($H186="",$I186="",Q$4=""),"",IF(AND($H186&lt;=Q$4+'集計を見る'!$B$31-1,$I186&gt;=Q$4),"■",""))</f>
        <v/>
      </c>
      <c r="R186" s="24">
        <f>IF(OR($H186="",$I186="",R$4=""),"",IF(AND($H186&lt;=R$4+'集計を見る'!$B$31-1,$I186&gt;=R$4),"■",""))</f>
        <v/>
      </c>
      <c r="S186" s="24">
        <f>IF(OR($H186="",$I186="",S$4=""),"",IF(AND($H186&lt;=S$4+'集計を見る'!$B$31-1,$I186&gt;=S$4),"■",""))</f>
        <v/>
      </c>
      <c r="T186" s="24">
        <f>IF(OR($H186="",$I186="",T$4=""),"",IF(AND($H186&lt;=T$4+'集計を見る'!$B$31-1,$I186&gt;=T$4),"■",""))</f>
        <v/>
      </c>
      <c r="U186" s="24">
        <f>IF(OR($H186="",$I186="",U$4=""),"",IF(AND($H186&lt;=U$4+'集計を見る'!$B$31-1,$I186&gt;=U$4),"■",""))</f>
        <v/>
      </c>
      <c r="V186" s="24">
        <f>IF(OR($H186="",$I186="",V$4=""),"",IF(AND($H186&lt;=V$4+'集計を見る'!$B$31-1,$I186&gt;=V$4),"■",""))</f>
        <v/>
      </c>
      <c r="W186" s="24">
        <f>IF(OR($H186="",$I186="",W$4=""),"",IF(AND($H186&lt;=W$4+'集計を見る'!$B$31-1,$I186&gt;=W$4),"■",""))</f>
        <v/>
      </c>
      <c r="X186" s="24">
        <f>IF(OR($H186="",$I186="",X$4=""),"",IF(AND($H186&lt;=X$4+'集計を見る'!$B$31-1,$I186&gt;=X$4),"■",""))</f>
        <v/>
      </c>
      <c r="Y186" s="24">
        <f>IF(OR($H186="",$I186="",Y$4=""),"",IF(AND($H186&lt;=Y$4+'集計を見る'!$B$31-1,$I186&gt;=Y$4),"■",""))</f>
        <v/>
      </c>
      <c r="Z186" s="24">
        <f>IF(OR($H186="",$I186="",Z$4=""),"",IF(AND($H186&lt;=Z$4+'集計を見る'!$B$31-1,$I186&gt;=Z$4),"■",""))</f>
        <v/>
      </c>
      <c r="AA186" s="24">
        <f>IF(OR($H186="",$I186="",AA$4=""),"",IF(AND($H186&lt;=AA$4+'集計を見る'!$B$31-1,$I186&gt;=AA$4),"■",""))</f>
        <v/>
      </c>
    </row>
    <row r="187" hidden="1" ht="22" customHeight="1">
      <c r="A187" s="79" t="n"/>
      <c r="B187" s="80" t="n"/>
      <c r="C187" s="79" t="n"/>
      <c r="D187" s="78" t="n"/>
      <c r="E187" s="81" t="n"/>
      <c r="F187" s="80" t="n"/>
      <c r="G187" s="55">
        <f>IF(OR($B187="",$D187=""),"",MAX(1,ROUNDUP($D187/IF(OR($B$2="",$B$2&lt;=0),1,$B$2),0)))</f>
        <v/>
      </c>
      <c r="H187" s="12">
        <f>IF(OR($G187="",'集計を見る'!$B$10=""),"",IF($B$3="はい",'集計を見る'!$B$10+SUM($G$5:$G187)-$G187,IF(SUM($G$5:$G187)-$G187=0,'集計を見る'!$B$10,WORKDAY('集計を見る'!$B$10,SUM($G$5:$G187)-$G187))))</f>
        <v/>
      </c>
      <c r="I187" s="12">
        <f>IF(OR($G187="",'集計を見る'!$B$10=""),"",IF($B$3="はい",'集計を見る'!$B$10+SUM($G$5:$G187)-1,IF(SUM($G$5:$G187)-1=0,'集計を見る'!$B$10,WORKDAY('集計を見る'!$B$10,SUM($G$5:$G187)-1))))</f>
        <v/>
      </c>
      <c r="J187" s="55">
        <f>IF($I187="","",$I187-TODAY())</f>
        <v/>
      </c>
      <c r="K187" s="56">
        <f>IF($D187="","",ROUND($D187*(100-IF($E187="",0,$E187))/100,1))</f>
        <v/>
      </c>
      <c r="L187" s="57">
        <f>IF(OR($H187="",$I187=""),"",IF(TODAY()&gt;=$I187,100,IF(TODAY()&lt;$H187,0,ROUND((TODAY()-$H187+1)/($I187-$H187+1)*100,0))))</f>
        <v/>
      </c>
      <c r="M187" s="58">
        <f>IF(OR($L187="",$E187=""),"",$E187-$L187)</f>
        <v/>
      </c>
      <c r="N187" s="16">
        <f>IF($B187="","",IF($D187="","入力が足りません",IF($E187&gt;=100,"完了",IF($I187="","日程が出ません",IF($I187&lt;TODAY(),"遅れています",IF($H187&gt;TODAY(),"これから","いま進める"))))))</f>
        <v/>
      </c>
      <c r="O187" s="16">
        <f>IF($I187="","",TEXT($I187,"yyyy/mm"))</f>
        <v/>
      </c>
      <c r="P187" s="17">
        <f>IF(OR($H187="",$I187="",P$4=""),"",IF(AND($H187&lt;=P$4+'集計を見る'!$B$31-1,$I187&gt;=P$4),"■",""))</f>
        <v/>
      </c>
      <c r="Q187" s="17">
        <f>IF(OR($H187="",$I187="",Q$4=""),"",IF(AND($H187&lt;=Q$4+'集計を見る'!$B$31-1,$I187&gt;=Q$4),"■",""))</f>
        <v/>
      </c>
      <c r="R187" s="17">
        <f>IF(OR($H187="",$I187="",R$4=""),"",IF(AND($H187&lt;=R$4+'集計を見る'!$B$31-1,$I187&gt;=R$4),"■",""))</f>
        <v/>
      </c>
      <c r="S187" s="17">
        <f>IF(OR($H187="",$I187="",S$4=""),"",IF(AND($H187&lt;=S$4+'集計を見る'!$B$31-1,$I187&gt;=S$4),"■",""))</f>
        <v/>
      </c>
      <c r="T187" s="17">
        <f>IF(OR($H187="",$I187="",T$4=""),"",IF(AND($H187&lt;=T$4+'集計を見る'!$B$31-1,$I187&gt;=T$4),"■",""))</f>
        <v/>
      </c>
      <c r="U187" s="17">
        <f>IF(OR($H187="",$I187="",U$4=""),"",IF(AND($H187&lt;=U$4+'集計を見る'!$B$31-1,$I187&gt;=U$4),"■",""))</f>
        <v/>
      </c>
      <c r="V187" s="17">
        <f>IF(OR($H187="",$I187="",V$4=""),"",IF(AND($H187&lt;=V$4+'集計を見る'!$B$31-1,$I187&gt;=V$4),"■",""))</f>
        <v/>
      </c>
      <c r="W187" s="17">
        <f>IF(OR($H187="",$I187="",W$4=""),"",IF(AND($H187&lt;=W$4+'集計を見る'!$B$31-1,$I187&gt;=W$4),"■",""))</f>
        <v/>
      </c>
      <c r="X187" s="17">
        <f>IF(OR($H187="",$I187="",X$4=""),"",IF(AND($H187&lt;=X$4+'集計を見る'!$B$31-1,$I187&gt;=X$4),"■",""))</f>
        <v/>
      </c>
      <c r="Y187" s="17">
        <f>IF(OR($H187="",$I187="",Y$4=""),"",IF(AND($H187&lt;=Y$4+'集計を見る'!$B$31-1,$I187&gt;=Y$4),"■",""))</f>
        <v/>
      </c>
      <c r="Z187" s="17">
        <f>IF(OR($H187="",$I187="",Z$4=""),"",IF(AND($H187&lt;=Z$4+'集計を見る'!$B$31-1,$I187&gt;=Z$4),"■",""))</f>
        <v/>
      </c>
      <c r="AA187" s="17">
        <f>IF(OR($H187="",$I187="",AA$4=""),"",IF(AND($H187&lt;=AA$4+'集計を見る'!$B$31-1,$I187&gt;=AA$4),"■",""))</f>
        <v/>
      </c>
    </row>
    <row r="188" hidden="1" ht="22" customHeight="1">
      <c r="A188" s="79" t="n"/>
      <c r="B188" s="80" t="n"/>
      <c r="C188" s="79" t="n"/>
      <c r="D188" s="78" t="n"/>
      <c r="E188" s="81" t="n"/>
      <c r="F188" s="80" t="n"/>
      <c r="G188" s="59">
        <f>IF(OR($B188="",$D188=""),"",MAX(1,ROUNDUP($D188/IF(OR($B$2="",$B$2&lt;=0),1,$B$2),0)))</f>
        <v/>
      </c>
      <c r="H188" s="19">
        <f>IF(OR($G188="",'集計を見る'!$B$10=""),"",IF($B$3="はい",'集計を見る'!$B$10+SUM($G$5:$G188)-$G188,IF(SUM($G$5:$G188)-$G188=0,'集計を見る'!$B$10,WORKDAY('集計を見る'!$B$10,SUM($G$5:$G188)-$G188))))</f>
        <v/>
      </c>
      <c r="I188" s="19">
        <f>IF(OR($G188="",'集計を見る'!$B$10=""),"",IF($B$3="はい",'集計を見る'!$B$10+SUM($G$5:$G188)-1,IF(SUM($G$5:$G188)-1=0,'集計を見る'!$B$10,WORKDAY('集計を見る'!$B$10,SUM($G$5:$G188)-1))))</f>
        <v/>
      </c>
      <c r="J188" s="59">
        <f>IF($I188="","",$I188-TODAY())</f>
        <v/>
      </c>
      <c r="K188" s="60">
        <f>IF($D188="","",ROUND($D188*(100-IF($E188="",0,$E188))/100,1))</f>
        <v/>
      </c>
      <c r="L188" s="61">
        <f>IF(OR($H188="",$I188=""),"",IF(TODAY()&gt;=$I188,100,IF(TODAY()&lt;$H188,0,ROUND((TODAY()-$H188+1)/($I188-$H188+1)*100,0))))</f>
        <v/>
      </c>
      <c r="M188" s="62">
        <f>IF(OR($L188="",$E188=""),"",$E188-$L188)</f>
        <v/>
      </c>
      <c r="N188" s="23">
        <f>IF($B188="","",IF($D188="","入力が足りません",IF($E188&gt;=100,"完了",IF($I188="","日程が出ません",IF($I188&lt;TODAY(),"遅れています",IF($H188&gt;TODAY(),"これから","いま進める"))))))</f>
        <v/>
      </c>
      <c r="O188" s="23">
        <f>IF($I188="","",TEXT($I188,"yyyy/mm"))</f>
        <v/>
      </c>
      <c r="P188" s="24">
        <f>IF(OR($H188="",$I188="",P$4=""),"",IF(AND($H188&lt;=P$4+'集計を見る'!$B$31-1,$I188&gt;=P$4),"■",""))</f>
        <v/>
      </c>
      <c r="Q188" s="24">
        <f>IF(OR($H188="",$I188="",Q$4=""),"",IF(AND($H188&lt;=Q$4+'集計を見る'!$B$31-1,$I188&gt;=Q$4),"■",""))</f>
        <v/>
      </c>
      <c r="R188" s="24">
        <f>IF(OR($H188="",$I188="",R$4=""),"",IF(AND($H188&lt;=R$4+'集計を見る'!$B$31-1,$I188&gt;=R$4),"■",""))</f>
        <v/>
      </c>
      <c r="S188" s="24">
        <f>IF(OR($H188="",$I188="",S$4=""),"",IF(AND($H188&lt;=S$4+'集計を見る'!$B$31-1,$I188&gt;=S$4),"■",""))</f>
        <v/>
      </c>
      <c r="T188" s="24">
        <f>IF(OR($H188="",$I188="",T$4=""),"",IF(AND($H188&lt;=T$4+'集計を見る'!$B$31-1,$I188&gt;=T$4),"■",""))</f>
        <v/>
      </c>
      <c r="U188" s="24">
        <f>IF(OR($H188="",$I188="",U$4=""),"",IF(AND($H188&lt;=U$4+'集計を見る'!$B$31-1,$I188&gt;=U$4),"■",""))</f>
        <v/>
      </c>
      <c r="V188" s="24">
        <f>IF(OR($H188="",$I188="",V$4=""),"",IF(AND($H188&lt;=V$4+'集計を見る'!$B$31-1,$I188&gt;=V$4),"■",""))</f>
        <v/>
      </c>
      <c r="W188" s="24">
        <f>IF(OR($H188="",$I188="",W$4=""),"",IF(AND($H188&lt;=W$4+'集計を見る'!$B$31-1,$I188&gt;=W$4),"■",""))</f>
        <v/>
      </c>
      <c r="X188" s="24">
        <f>IF(OR($H188="",$I188="",X$4=""),"",IF(AND($H188&lt;=X$4+'集計を見る'!$B$31-1,$I188&gt;=X$4),"■",""))</f>
        <v/>
      </c>
      <c r="Y188" s="24">
        <f>IF(OR($H188="",$I188="",Y$4=""),"",IF(AND($H188&lt;=Y$4+'集計を見る'!$B$31-1,$I188&gt;=Y$4),"■",""))</f>
        <v/>
      </c>
      <c r="Z188" s="24">
        <f>IF(OR($H188="",$I188="",Z$4=""),"",IF(AND($H188&lt;=Z$4+'集計を見る'!$B$31-1,$I188&gt;=Z$4),"■",""))</f>
        <v/>
      </c>
      <c r="AA188" s="24">
        <f>IF(OR($H188="",$I188="",AA$4=""),"",IF(AND($H188&lt;=AA$4+'集計を見る'!$B$31-1,$I188&gt;=AA$4),"■",""))</f>
        <v/>
      </c>
    </row>
    <row r="189" hidden="1" ht="22" customHeight="1">
      <c r="A189" s="79" t="n"/>
      <c r="B189" s="80" t="n"/>
      <c r="C189" s="79" t="n"/>
      <c r="D189" s="78" t="n"/>
      <c r="E189" s="81" t="n"/>
      <c r="F189" s="80" t="n"/>
      <c r="G189" s="55">
        <f>IF(OR($B189="",$D189=""),"",MAX(1,ROUNDUP($D189/IF(OR($B$2="",$B$2&lt;=0),1,$B$2),0)))</f>
        <v/>
      </c>
      <c r="H189" s="12">
        <f>IF(OR($G189="",'集計を見る'!$B$10=""),"",IF($B$3="はい",'集計を見る'!$B$10+SUM($G$5:$G189)-$G189,IF(SUM($G$5:$G189)-$G189=0,'集計を見る'!$B$10,WORKDAY('集計を見る'!$B$10,SUM($G$5:$G189)-$G189))))</f>
        <v/>
      </c>
      <c r="I189" s="12">
        <f>IF(OR($G189="",'集計を見る'!$B$10=""),"",IF($B$3="はい",'集計を見る'!$B$10+SUM($G$5:$G189)-1,IF(SUM($G$5:$G189)-1=0,'集計を見る'!$B$10,WORKDAY('集計を見る'!$B$10,SUM($G$5:$G189)-1))))</f>
        <v/>
      </c>
      <c r="J189" s="55">
        <f>IF($I189="","",$I189-TODAY())</f>
        <v/>
      </c>
      <c r="K189" s="56">
        <f>IF($D189="","",ROUND($D189*(100-IF($E189="",0,$E189))/100,1))</f>
        <v/>
      </c>
      <c r="L189" s="57">
        <f>IF(OR($H189="",$I189=""),"",IF(TODAY()&gt;=$I189,100,IF(TODAY()&lt;$H189,0,ROUND((TODAY()-$H189+1)/($I189-$H189+1)*100,0))))</f>
        <v/>
      </c>
      <c r="M189" s="58">
        <f>IF(OR($L189="",$E189=""),"",$E189-$L189)</f>
        <v/>
      </c>
      <c r="N189" s="16">
        <f>IF($B189="","",IF($D189="","入力が足りません",IF($E189&gt;=100,"完了",IF($I189="","日程が出ません",IF($I189&lt;TODAY(),"遅れています",IF($H189&gt;TODAY(),"これから","いま進める"))))))</f>
        <v/>
      </c>
      <c r="O189" s="16">
        <f>IF($I189="","",TEXT($I189,"yyyy/mm"))</f>
        <v/>
      </c>
      <c r="P189" s="17">
        <f>IF(OR($H189="",$I189="",P$4=""),"",IF(AND($H189&lt;=P$4+'集計を見る'!$B$31-1,$I189&gt;=P$4),"■",""))</f>
        <v/>
      </c>
      <c r="Q189" s="17">
        <f>IF(OR($H189="",$I189="",Q$4=""),"",IF(AND($H189&lt;=Q$4+'集計を見る'!$B$31-1,$I189&gt;=Q$4),"■",""))</f>
        <v/>
      </c>
      <c r="R189" s="17">
        <f>IF(OR($H189="",$I189="",R$4=""),"",IF(AND($H189&lt;=R$4+'集計を見る'!$B$31-1,$I189&gt;=R$4),"■",""))</f>
        <v/>
      </c>
      <c r="S189" s="17">
        <f>IF(OR($H189="",$I189="",S$4=""),"",IF(AND($H189&lt;=S$4+'集計を見る'!$B$31-1,$I189&gt;=S$4),"■",""))</f>
        <v/>
      </c>
      <c r="T189" s="17">
        <f>IF(OR($H189="",$I189="",T$4=""),"",IF(AND($H189&lt;=T$4+'集計を見る'!$B$31-1,$I189&gt;=T$4),"■",""))</f>
        <v/>
      </c>
      <c r="U189" s="17">
        <f>IF(OR($H189="",$I189="",U$4=""),"",IF(AND($H189&lt;=U$4+'集計を見る'!$B$31-1,$I189&gt;=U$4),"■",""))</f>
        <v/>
      </c>
      <c r="V189" s="17">
        <f>IF(OR($H189="",$I189="",V$4=""),"",IF(AND($H189&lt;=V$4+'集計を見る'!$B$31-1,$I189&gt;=V$4),"■",""))</f>
        <v/>
      </c>
      <c r="W189" s="17">
        <f>IF(OR($H189="",$I189="",W$4=""),"",IF(AND($H189&lt;=W$4+'集計を見る'!$B$31-1,$I189&gt;=W$4),"■",""))</f>
        <v/>
      </c>
      <c r="X189" s="17">
        <f>IF(OR($H189="",$I189="",X$4=""),"",IF(AND($H189&lt;=X$4+'集計を見る'!$B$31-1,$I189&gt;=X$4),"■",""))</f>
        <v/>
      </c>
      <c r="Y189" s="17">
        <f>IF(OR($H189="",$I189="",Y$4=""),"",IF(AND($H189&lt;=Y$4+'集計を見る'!$B$31-1,$I189&gt;=Y$4),"■",""))</f>
        <v/>
      </c>
      <c r="Z189" s="17">
        <f>IF(OR($H189="",$I189="",Z$4=""),"",IF(AND($H189&lt;=Z$4+'集計を見る'!$B$31-1,$I189&gt;=Z$4),"■",""))</f>
        <v/>
      </c>
      <c r="AA189" s="17">
        <f>IF(OR($H189="",$I189="",AA$4=""),"",IF(AND($H189&lt;=AA$4+'集計を見る'!$B$31-1,$I189&gt;=AA$4),"■",""))</f>
        <v/>
      </c>
    </row>
    <row r="190" hidden="1" ht="22" customHeight="1">
      <c r="A190" s="79" t="n"/>
      <c r="B190" s="80" t="n"/>
      <c r="C190" s="79" t="n"/>
      <c r="D190" s="78" t="n"/>
      <c r="E190" s="81" t="n"/>
      <c r="F190" s="80" t="n"/>
      <c r="G190" s="59">
        <f>IF(OR($B190="",$D190=""),"",MAX(1,ROUNDUP($D190/IF(OR($B$2="",$B$2&lt;=0),1,$B$2),0)))</f>
        <v/>
      </c>
      <c r="H190" s="19">
        <f>IF(OR($G190="",'集計を見る'!$B$10=""),"",IF($B$3="はい",'集計を見る'!$B$10+SUM($G$5:$G190)-$G190,IF(SUM($G$5:$G190)-$G190=0,'集計を見る'!$B$10,WORKDAY('集計を見る'!$B$10,SUM($G$5:$G190)-$G190))))</f>
        <v/>
      </c>
      <c r="I190" s="19">
        <f>IF(OR($G190="",'集計を見る'!$B$10=""),"",IF($B$3="はい",'集計を見る'!$B$10+SUM($G$5:$G190)-1,IF(SUM($G$5:$G190)-1=0,'集計を見る'!$B$10,WORKDAY('集計を見る'!$B$10,SUM($G$5:$G190)-1))))</f>
        <v/>
      </c>
      <c r="J190" s="59">
        <f>IF($I190="","",$I190-TODAY())</f>
        <v/>
      </c>
      <c r="K190" s="60">
        <f>IF($D190="","",ROUND($D190*(100-IF($E190="",0,$E190))/100,1))</f>
        <v/>
      </c>
      <c r="L190" s="61">
        <f>IF(OR($H190="",$I190=""),"",IF(TODAY()&gt;=$I190,100,IF(TODAY()&lt;$H190,0,ROUND((TODAY()-$H190+1)/($I190-$H190+1)*100,0))))</f>
        <v/>
      </c>
      <c r="M190" s="62">
        <f>IF(OR($L190="",$E190=""),"",$E190-$L190)</f>
        <v/>
      </c>
      <c r="N190" s="23">
        <f>IF($B190="","",IF($D190="","入力が足りません",IF($E190&gt;=100,"完了",IF($I190="","日程が出ません",IF($I190&lt;TODAY(),"遅れています",IF($H190&gt;TODAY(),"これから","いま進める"))))))</f>
        <v/>
      </c>
      <c r="O190" s="23">
        <f>IF($I190="","",TEXT($I190,"yyyy/mm"))</f>
        <v/>
      </c>
      <c r="P190" s="24">
        <f>IF(OR($H190="",$I190="",P$4=""),"",IF(AND($H190&lt;=P$4+'集計を見る'!$B$31-1,$I190&gt;=P$4),"■",""))</f>
        <v/>
      </c>
      <c r="Q190" s="24">
        <f>IF(OR($H190="",$I190="",Q$4=""),"",IF(AND($H190&lt;=Q$4+'集計を見る'!$B$31-1,$I190&gt;=Q$4),"■",""))</f>
        <v/>
      </c>
      <c r="R190" s="24">
        <f>IF(OR($H190="",$I190="",R$4=""),"",IF(AND($H190&lt;=R$4+'集計を見る'!$B$31-1,$I190&gt;=R$4),"■",""))</f>
        <v/>
      </c>
      <c r="S190" s="24">
        <f>IF(OR($H190="",$I190="",S$4=""),"",IF(AND($H190&lt;=S$4+'集計を見る'!$B$31-1,$I190&gt;=S$4),"■",""))</f>
        <v/>
      </c>
      <c r="T190" s="24">
        <f>IF(OR($H190="",$I190="",T$4=""),"",IF(AND($H190&lt;=T$4+'集計を見る'!$B$31-1,$I190&gt;=T$4),"■",""))</f>
        <v/>
      </c>
      <c r="U190" s="24">
        <f>IF(OR($H190="",$I190="",U$4=""),"",IF(AND($H190&lt;=U$4+'集計を見る'!$B$31-1,$I190&gt;=U$4),"■",""))</f>
        <v/>
      </c>
      <c r="V190" s="24">
        <f>IF(OR($H190="",$I190="",V$4=""),"",IF(AND($H190&lt;=V$4+'集計を見る'!$B$31-1,$I190&gt;=V$4),"■",""))</f>
        <v/>
      </c>
      <c r="W190" s="24">
        <f>IF(OR($H190="",$I190="",W$4=""),"",IF(AND($H190&lt;=W$4+'集計を見る'!$B$31-1,$I190&gt;=W$4),"■",""))</f>
        <v/>
      </c>
      <c r="X190" s="24">
        <f>IF(OR($H190="",$I190="",X$4=""),"",IF(AND($H190&lt;=X$4+'集計を見る'!$B$31-1,$I190&gt;=X$4),"■",""))</f>
        <v/>
      </c>
      <c r="Y190" s="24">
        <f>IF(OR($H190="",$I190="",Y$4=""),"",IF(AND($H190&lt;=Y$4+'集計を見る'!$B$31-1,$I190&gt;=Y$4),"■",""))</f>
        <v/>
      </c>
      <c r="Z190" s="24">
        <f>IF(OR($H190="",$I190="",Z$4=""),"",IF(AND($H190&lt;=Z$4+'集計を見る'!$B$31-1,$I190&gt;=Z$4),"■",""))</f>
        <v/>
      </c>
      <c r="AA190" s="24">
        <f>IF(OR($H190="",$I190="",AA$4=""),"",IF(AND($H190&lt;=AA$4+'集計を見る'!$B$31-1,$I190&gt;=AA$4),"■",""))</f>
        <v/>
      </c>
    </row>
    <row r="191" hidden="1" ht="22" customHeight="1">
      <c r="A191" s="79" t="n"/>
      <c r="B191" s="80" t="n"/>
      <c r="C191" s="79" t="n"/>
      <c r="D191" s="78" t="n"/>
      <c r="E191" s="81" t="n"/>
      <c r="F191" s="80" t="n"/>
      <c r="G191" s="55">
        <f>IF(OR($B191="",$D191=""),"",MAX(1,ROUNDUP($D191/IF(OR($B$2="",$B$2&lt;=0),1,$B$2),0)))</f>
        <v/>
      </c>
      <c r="H191" s="12">
        <f>IF(OR($G191="",'集計を見る'!$B$10=""),"",IF($B$3="はい",'集計を見る'!$B$10+SUM($G$5:$G191)-$G191,IF(SUM($G$5:$G191)-$G191=0,'集計を見る'!$B$10,WORKDAY('集計を見る'!$B$10,SUM($G$5:$G191)-$G191))))</f>
        <v/>
      </c>
      <c r="I191" s="12">
        <f>IF(OR($G191="",'集計を見る'!$B$10=""),"",IF($B$3="はい",'集計を見る'!$B$10+SUM($G$5:$G191)-1,IF(SUM($G$5:$G191)-1=0,'集計を見る'!$B$10,WORKDAY('集計を見る'!$B$10,SUM($G$5:$G191)-1))))</f>
        <v/>
      </c>
      <c r="J191" s="55">
        <f>IF($I191="","",$I191-TODAY())</f>
        <v/>
      </c>
      <c r="K191" s="56">
        <f>IF($D191="","",ROUND($D191*(100-IF($E191="",0,$E191))/100,1))</f>
        <v/>
      </c>
      <c r="L191" s="57">
        <f>IF(OR($H191="",$I191=""),"",IF(TODAY()&gt;=$I191,100,IF(TODAY()&lt;$H191,0,ROUND((TODAY()-$H191+1)/($I191-$H191+1)*100,0))))</f>
        <v/>
      </c>
      <c r="M191" s="58">
        <f>IF(OR($L191="",$E191=""),"",$E191-$L191)</f>
        <v/>
      </c>
      <c r="N191" s="16">
        <f>IF($B191="","",IF($D191="","入力が足りません",IF($E191&gt;=100,"完了",IF($I191="","日程が出ません",IF($I191&lt;TODAY(),"遅れています",IF($H191&gt;TODAY(),"これから","いま進める"))))))</f>
        <v/>
      </c>
      <c r="O191" s="16">
        <f>IF($I191="","",TEXT($I191,"yyyy/mm"))</f>
        <v/>
      </c>
      <c r="P191" s="17">
        <f>IF(OR($H191="",$I191="",P$4=""),"",IF(AND($H191&lt;=P$4+'集計を見る'!$B$31-1,$I191&gt;=P$4),"■",""))</f>
        <v/>
      </c>
      <c r="Q191" s="17">
        <f>IF(OR($H191="",$I191="",Q$4=""),"",IF(AND($H191&lt;=Q$4+'集計を見る'!$B$31-1,$I191&gt;=Q$4),"■",""))</f>
        <v/>
      </c>
      <c r="R191" s="17">
        <f>IF(OR($H191="",$I191="",R$4=""),"",IF(AND($H191&lt;=R$4+'集計を見る'!$B$31-1,$I191&gt;=R$4),"■",""))</f>
        <v/>
      </c>
      <c r="S191" s="17">
        <f>IF(OR($H191="",$I191="",S$4=""),"",IF(AND($H191&lt;=S$4+'集計を見る'!$B$31-1,$I191&gt;=S$4),"■",""))</f>
        <v/>
      </c>
      <c r="T191" s="17">
        <f>IF(OR($H191="",$I191="",T$4=""),"",IF(AND($H191&lt;=T$4+'集計を見る'!$B$31-1,$I191&gt;=T$4),"■",""))</f>
        <v/>
      </c>
      <c r="U191" s="17">
        <f>IF(OR($H191="",$I191="",U$4=""),"",IF(AND($H191&lt;=U$4+'集計を見る'!$B$31-1,$I191&gt;=U$4),"■",""))</f>
        <v/>
      </c>
      <c r="V191" s="17">
        <f>IF(OR($H191="",$I191="",V$4=""),"",IF(AND($H191&lt;=V$4+'集計を見る'!$B$31-1,$I191&gt;=V$4),"■",""))</f>
        <v/>
      </c>
      <c r="W191" s="17">
        <f>IF(OR($H191="",$I191="",W$4=""),"",IF(AND($H191&lt;=W$4+'集計を見る'!$B$31-1,$I191&gt;=W$4),"■",""))</f>
        <v/>
      </c>
      <c r="X191" s="17">
        <f>IF(OR($H191="",$I191="",X$4=""),"",IF(AND($H191&lt;=X$4+'集計を見る'!$B$31-1,$I191&gt;=X$4),"■",""))</f>
        <v/>
      </c>
      <c r="Y191" s="17">
        <f>IF(OR($H191="",$I191="",Y$4=""),"",IF(AND($H191&lt;=Y$4+'集計を見る'!$B$31-1,$I191&gt;=Y$4),"■",""))</f>
        <v/>
      </c>
      <c r="Z191" s="17">
        <f>IF(OR($H191="",$I191="",Z$4=""),"",IF(AND($H191&lt;=Z$4+'集計を見る'!$B$31-1,$I191&gt;=Z$4),"■",""))</f>
        <v/>
      </c>
      <c r="AA191" s="17">
        <f>IF(OR($H191="",$I191="",AA$4=""),"",IF(AND($H191&lt;=AA$4+'集計を見る'!$B$31-1,$I191&gt;=AA$4),"■",""))</f>
        <v/>
      </c>
    </row>
    <row r="192" hidden="1" ht="22" customHeight="1">
      <c r="A192" s="79" t="n"/>
      <c r="B192" s="80" t="n"/>
      <c r="C192" s="79" t="n"/>
      <c r="D192" s="78" t="n"/>
      <c r="E192" s="81" t="n"/>
      <c r="F192" s="80" t="n"/>
      <c r="G192" s="59">
        <f>IF(OR($B192="",$D192=""),"",MAX(1,ROUNDUP($D192/IF(OR($B$2="",$B$2&lt;=0),1,$B$2),0)))</f>
        <v/>
      </c>
      <c r="H192" s="19">
        <f>IF(OR($G192="",'集計を見る'!$B$10=""),"",IF($B$3="はい",'集計を見る'!$B$10+SUM($G$5:$G192)-$G192,IF(SUM($G$5:$G192)-$G192=0,'集計を見る'!$B$10,WORKDAY('集計を見る'!$B$10,SUM($G$5:$G192)-$G192))))</f>
        <v/>
      </c>
      <c r="I192" s="19">
        <f>IF(OR($G192="",'集計を見る'!$B$10=""),"",IF($B$3="はい",'集計を見る'!$B$10+SUM($G$5:$G192)-1,IF(SUM($G$5:$G192)-1=0,'集計を見る'!$B$10,WORKDAY('集計を見る'!$B$10,SUM($G$5:$G192)-1))))</f>
        <v/>
      </c>
      <c r="J192" s="59">
        <f>IF($I192="","",$I192-TODAY())</f>
        <v/>
      </c>
      <c r="K192" s="60">
        <f>IF($D192="","",ROUND($D192*(100-IF($E192="",0,$E192))/100,1))</f>
        <v/>
      </c>
      <c r="L192" s="61">
        <f>IF(OR($H192="",$I192=""),"",IF(TODAY()&gt;=$I192,100,IF(TODAY()&lt;$H192,0,ROUND((TODAY()-$H192+1)/($I192-$H192+1)*100,0))))</f>
        <v/>
      </c>
      <c r="M192" s="62">
        <f>IF(OR($L192="",$E192=""),"",$E192-$L192)</f>
        <v/>
      </c>
      <c r="N192" s="23">
        <f>IF($B192="","",IF($D192="","入力が足りません",IF($E192&gt;=100,"完了",IF($I192="","日程が出ません",IF($I192&lt;TODAY(),"遅れています",IF($H192&gt;TODAY(),"これから","いま進める"))))))</f>
        <v/>
      </c>
      <c r="O192" s="23">
        <f>IF($I192="","",TEXT($I192,"yyyy/mm"))</f>
        <v/>
      </c>
      <c r="P192" s="24">
        <f>IF(OR($H192="",$I192="",P$4=""),"",IF(AND($H192&lt;=P$4+'集計を見る'!$B$31-1,$I192&gt;=P$4),"■",""))</f>
        <v/>
      </c>
      <c r="Q192" s="24">
        <f>IF(OR($H192="",$I192="",Q$4=""),"",IF(AND($H192&lt;=Q$4+'集計を見る'!$B$31-1,$I192&gt;=Q$4),"■",""))</f>
        <v/>
      </c>
      <c r="R192" s="24">
        <f>IF(OR($H192="",$I192="",R$4=""),"",IF(AND($H192&lt;=R$4+'集計を見る'!$B$31-1,$I192&gt;=R$4),"■",""))</f>
        <v/>
      </c>
      <c r="S192" s="24">
        <f>IF(OR($H192="",$I192="",S$4=""),"",IF(AND($H192&lt;=S$4+'集計を見る'!$B$31-1,$I192&gt;=S$4),"■",""))</f>
        <v/>
      </c>
      <c r="T192" s="24">
        <f>IF(OR($H192="",$I192="",T$4=""),"",IF(AND($H192&lt;=T$4+'集計を見る'!$B$31-1,$I192&gt;=T$4),"■",""))</f>
        <v/>
      </c>
      <c r="U192" s="24">
        <f>IF(OR($H192="",$I192="",U$4=""),"",IF(AND($H192&lt;=U$4+'集計を見る'!$B$31-1,$I192&gt;=U$4),"■",""))</f>
        <v/>
      </c>
      <c r="V192" s="24">
        <f>IF(OR($H192="",$I192="",V$4=""),"",IF(AND($H192&lt;=V$4+'集計を見る'!$B$31-1,$I192&gt;=V$4),"■",""))</f>
        <v/>
      </c>
      <c r="W192" s="24">
        <f>IF(OR($H192="",$I192="",W$4=""),"",IF(AND($H192&lt;=W$4+'集計を見る'!$B$31-1,$I192&gt;=W$4),"■",""))</f>
        <v/>
      </c>
      <c r="X192" s="24">
        <f>IF(OR($H192="",$I192="",X$4=""),"",IF(AND($H192&lt;=X$4+'集計を見る'!$B$31-1,$I192&gt;=X$4),"■",""))</f>
        <v/>
      </c>
      <c r="Y192" s="24">
        <f>IF(OR($H192="",$I192="",Y$4=""),"",IF(AND($H192&lt;=Y$4+'集計を見る'!$B$31-1,$I192&gt;=Y$4),"■",""))</f>
        <v/>
      </c>
      <c r="Z192" s="24">
        <f>IF(OR($H192="",$I192="",Z$4=""),"",IF(AND($H192&lt;=Z$4+'集計を見る'!$B$31-1,$I192&gt;=Z$4),"■",""))</f>
        <v/>
      </c>
      <c r="AA192" s="24">
        <f>IF(OR($H192="",$I192="",AA$4=""),"",IF(AND($H192&lt;=AA$4+'集計を見る'!$B$31-1,$I192&gt;=AA$4),"■",""))</f>
        <v/>
      </c>
    </row>
    <row r="193" hidden="1" ht="22" customHeight="1">
      <c r="A193" s="79" t="n"/>
      <c r="B193" s="80" t="n"/>
      <c r="C193" s="79" t="n"/>
      <c r="D193" s="78" t="n"/>
      <c r="E193" s="81" t="n"/>
      <c r="F193" s="80" t="n"/>
      <c r="G193" s="55">
        <f>IF(OR($B193="",$D193=""),"",MAX(1,ROUNDUP($D193/IF(OR($B$2="",$B$2&lt;=0),1,$B$2),0)))</f>
        <v/>
      </c>
      <c r="H193" s="12">
        <f>IF(OR($G193="",'集計を見る'!$B$10=""),"",IF($B$3="はい",'集計を見る'!$B$10+SUM($G$5:$G193)-$G193,IF(SUM($G$5:$G193)-$G193=0,'集計を見る'!$B$10,WORKDAY('集計を見る'!$B$10,SUM($G$5:$G193)-$G193))))</f>
        <v/>
      </c>
      <c r="I193" s="12">
        <f>IF(OR($G193="",'集計を見る'!$B$10=""),"",IF($B$3="はい",'集計を見る'!$B$10+SUM($G$5:$G193)-1,IF(SUM($G$5:$G193)-1=0,'集計を見る'!$B$10,WORKDAY('集計を見る'!$B$10,SUM($G$5:$G193)-1))))</f>
        <v/>
      </c>
      <c r="J193" s="55">
        <f>IF($I193="","",$I193-TODAY())</f>
        <v/>
      </c>
      <c r="K193" s="56">
        <f>IF($D193="","",ROUND($D193*(100-IF($E193="",0,$E193))/100,1))</f>
        <v/>
      </c>
      <c r="L193" s="57">
        <f>IF(OR($H193="",$I193=""),"",IF(TODAY()&gt;=$I193,100,IF(TODAY()&lt;$H193,0,ROUND((TODAY()-$H193+1)/($I193-$H193+1)*100,0))))</f>
        <v/>
      </c>
      <c r="M193" s="58">
        <f>IF(OR($L193="",$E193=""),"",$E193-$L193)</f>
        <v/>
      </c>
      <c r="N193" s="16">
        <f>IF($B193="","",IF($D193="","入力が足りません",IF($E193&gt;=100,"完了",IF($I193="","日程が出ません",IF($I193&lt;TODAY(),"遅れています",IF($H193&gt;TODAY(),"これから","いま進める"))))))</f>
        <v/>
      </c>
      <c r="O193" s="16">
        <f>IF($I193="","",TEXT($I193,"yyyy/mm"))</f>
        <v/>
      </c>
      <c r="P193" s="17">
        <f>IF(OR($H193="",$I193="",P$4=""),"",IF(AND($H193&lt;=P$4+'集計を見る'!$B$31-1,$I193&gt;=P$4),"■",""))</f>
        <v/>
      </c>
      <c r="Q193" s="17">
        <f>IF(OR($H193="",$I193="",Q$4=""),"",IF(AND($H193&lt;=Q$4+'集計を見る'!$B$31-1,$I193&gt;=Q$4),"■",""))</f>
        <v/>
      </c>
      <c r="R193" s="17">
        <f>IF(OR($H193="",$I193="",R$4=""),"",IF(AND($H193&lt;=R$4+'集計を見る'!$B$31-1,$I193&gt;=R$4),"■",""))</f>
        <v/>
      </c>
      <c r="S193" s="17">
        <f>IF(OR($H193="",$I193="",S$4=""),"",IF(AND($H193&lt;=S$4+'集計を見る'!$B$31-1,$I193&gt;=S$4),"■",""))</f>
        <v/>
      </c>
      <c r="T193" s="17">
        <f>IF(OR($H193="",$I193="",T$4=""),"",IF(AND($H193&lt;=T$4+'集計を見る'!$B$31-1,$I193&gt;=T$4),"■",""))</f>
        <v/>
      </c>
      <c r="U193" s="17">
        <f>IF(OR($H193="",$I193="",U$4=""),"",IF(AND($H193&lt;=U$4+'集計を見る'!$B$31-1,$I193&gt;=U$4),"■",""))</f>
        <v/>
      </c>
      <c r="V193" s="17">
        <f>IF(OR($H193="",$I193="",V$4=""),"",IF(AND($H193&lt;=V$4+'集計を見る'!$B$31-1,$I193&gt;=V$4),"■",""))</f>
        <v/>
      </c>
      <c r="W193" s="17">
        <f>IF(OR($H193="",$I193="",W$4=""),"",IF(AND($H193&lt;=W$4+'集計を見る'!$B$31-1,$I193&gt;=W$4),"■",""))</f>
        <v/>
      </c>
      <c r="X193" s="17">
        <f>IF(OR($H193="",$I193="",X$4=""),"",IF(AND($H193&lt;=X$4+'集計を見る'!$B$31-1,$I193&gt;=X$4),"■",""))</f>
        <v/>
      </c>
      <c r="Y193" s="17">
        <f>IF(OR($H193="",$I193="",Y$4=""),"",IF(AND($H193&lt;=Y$4+'集計を見る'!$B$31-1,$I193&gt;=Y$4),"■",""))</f>
        <v/>
      </c>
      <c r="Z193" s="17">
        <f>IF(OR($H193="",$I193="",Z$4=""),"",IF(AND($H193&lt;=Z$4+'集計を見る'!$B$31-1,$I193&gt;=Z$4),"■",""))</f>
        <v/>
      </c>
      <c r="AA193" s="17">
        <f>IF(OR($H193="",$I193="",AA$4=""),"",IF(AND($H193&lt;=AA$4+'集計を見る'!$B$31-1,$I193&gt;=AA$4),"■",""))</f>
        <v/>
      </c>
    </row>
    <row r="194" hidden="1" ht="22" customHeight="1">
      <c r="A194" s="79" t="n"/>
      <c r="B194" s="80" t="n"/>
      <c r="C194" s="79" t="n"/>
      <c r="D194" s="78" t="n"/>
      <c r="E194" s="81" t="n"/>
      <c r="F194" s="80" t="n"/>
      <c r="G194" s="59">
        <f>IF(OR($B194="",$D194=""),"",MAX(1,ROUNDUP($D194/IF(OR($B$2="",$B$2&lt;=0),1,$B$2),0)))</f>
        <v/>
      </c>
      <c r="H194" s="19">
        <f>IF(OR($G194="",'集計を見る'!$B$10=""),"",IF($B$3="はい",'集計を見る'!$B$10+SUM($G$5:$G194)-$G194,IF(SUM($G$5:$G194)-$G194=0,'集計を見る'!$B$10,WORKDAY('集計を見る'!$B$10,SUM($G$5:$G194)-$G194))))</f>
        <v/>
      </c>
      <c r="I194" s="19">
        <f>IF(OR($G194="",'集計を見る'!$B$10=""),"",IF($B$3="はい",'集計を見る'!$B$10+SUM($G$5:$G194)-1,IF(SUM($G$5:$G194)-1=0,'集計を見る'!$B$10,WORKDAY('集計を見る'!$B$10,SUM($G$5:$G194)-1))))</f>
        <v/>
      </c>
      <c r="J194" s="59">
        <f>IF($I194="","",$I194-TODAY())</f>
        <v/>
      </c>
      <c r="K194" s="60">
        <f>IF($D194="","",ROUND($D194*(100-IF($E194="",0,$E194))/100,1))</f>
        <v/>
      </c>
      <c r="L194" s="61">
        <f>IF(OR($H194="",$I194=""),"",IF(TODAY()&gt;=$I194,100,IF(TODAY()&lt;$H194,0,ROUND((TODAY()-$H194+1)/($I194-$H194+1)*100,0))))</f>
        <v/>
      </c>
      <c r="M194" s="62">
        <f>IF(OR($L194="",$E194=""),"",$E194-$L194)</f>
        <v/>
      </c>
      <c r="N194" s="23">
        <f>IF($B194="","",IF($D194="","入力が足りません",IF($E194&gt;=100,"完了",IF($I194="","日程が出ません",IF($I194&lt;TODAY(),"遅れています",IF($H194&gt;TODAY(),"これから","いま進める"))))))</f>
        <v/>
      </c>
      <c r="O194" s="23">
        <f>IF($I194="","",TEXT($I194,"yyyy/mm"))</f>
        <v/>
      </c>
      <c r="P194" s="24">
        <f>IF(OR($H194="",$I194="",P$4=""),"",IF(AND($H194&lt;=P$4+'集計を見る'!$B$31-1,$I194&gt;=P$4),"■",""))</f>
        <v/>
      </c>
      <c r="Q194" s="24">
        <f>IF(OR($H194="",$I194="",Q$4=""),"",IF(AND($H194&lt;=Q$4+'集計を見る'!$B$31-1,$I194&gt;=Q$4),"■",""))</f>
        <v/>
      </c>
      <c r="R194" s="24">
        <f>IF(OR($H194="",$I194="",R$4=""),"",IF(AND($H194&lt;=R$4+'集計を見る'!$B$31-1,$I194&gt;=R$4),"■",""))</f>
        <v/>
      </c>
      <c r="S194" s="24">
        <f>IF(OR($H194="",$I194="",S$4=""),"",IF(AND($H194&lt;=S$4+'集計を見る'!$B$31-1,$I194&gt;=S$4),"■",""))</f>
        <v/>
      </c>
      <c r="T194" s="24">
        <f>IF(OR($H194="",$I194="",T$4=""),"",IF(AND($H194&lt;=T$4+'集計を見る'!$B$31-1,$I194&gt;=T$4),"■",""))</f>
        <v/>
      </c>
      <c r="U194" s="24">
        <f>IF(OR($H194="",$I194="",U$4=""),"",IF(AND($H194&lt;=U$4+'集計を見る'!$B$31-1,$I194&gt;=U$4),"■",""))</f>
        <v/>
      </c>
      <c r="V194" s="24">
        <f>IF(OR($H194="",$I194="",V$4=""),"",IF(AND($H194&lt;=V$4+'集計を見る'!$B$31-1,$I194&gt;=V$4),"■",""))</f>
        <v/>
      </c>
      <c r="W194" s="24">
        <f>IF(OR($H194="",$I194="",W$4=""),"",IF(AND($H194&lt;=W$4+'集計を見る'!$B$31-1,$I194&gt;=W$4),"■",""))</f>
        <v/>
      </c>
      <c r="X194" s="24">
        <f>IF(OR($H194="",$I194="",X$4=""),"",IF(AND($H194&lt;=X$4+'集計を見る'!$B$31-1,$I194&gt;=X$4),"■",""))</f>
        <v/>
      </c>
      <c r="Y194" s="24">
        <f>IF(OR($H194="",$I194="",Y$4=""),"",IF(AND($H194&lt;=Y$4+'集計を見る'!$B$31-1,$I194&gt;=Y$4),"■",""))</f>
        <v/>
      </c>
      <c r="Z194" s="24">
        <f>IF(OR($H194="",$I194="",Z$4=""),"",IF(AND($H194&lt;=Z$4+'集計を見る'!$B$31-1,$I194&gt;=Z$4),"■",""))</f>
        <v/>
      </c>
      <c r="AA194" s="24">
        <f>IF(OR($H194="",$I194="",AA$4=""),"",IF(AND($H194&lt;=AA$4+'集計を見る'!$B$31-1,$I194&gt;=AA$4),"■",""))</f>
        <v/>
      </c>
    </row>
    <row r="195" hidden="1" ht="22" customHeight="1">
      <c r="A195" s="79" t="n"/>
      <c r="B195" s="80" t="n"/>
      <c r="C195" s="79" t="n"/>
      <c r="D195" s="78" t="n"/>
      <c r="E195" s="81" t="n"/>
      <c r="F195" s="80" t="n"/>
      <c r="G195" s="55">
        <f>IF(OR($B195="",$D195=""),"",MAX(1,ROUNDUP($D195/IF(OR($B$2="",$B$2&lt;=0),1,$B$2),0)))</f>
        <v/>
      </c>
      <c r="H195" s="12">
        <f>IF(OR($G195="",'集計を見る'!$B$10=""),"",IF($B$3="はい",'集計を見る'!$B$10+SUM($G$5:$G195)-$G195,IF(SUM($G$5:$G195)-$G195=0,'集計を見る'!$B$10,WORKDAY('集計を見る'!$B$10,SUM($G$5:$G195)-$G195))))</f>
        <v/>
      </c>
      <c r="I195" s="12">
        <f>IF(OR($G195="",'集計を見る'!$B$10=""),"",IF($B$3="はい",'集計を見る'!$B$10+SUM($G$5:$G195)-1,IF(SUM($G$5:$G195)-1=0,'集計を見る'!$B$10,WORKDAY('集計を見る'!$B$10,SUM($G$5:$G195)-1))))</f>
        <v/>
      </c>
      <c r="J195" s="55">
        <f>IF($I195="","",$I195-TODAY())</f>
        <v/>
      </c>
      <c r="K195" s="56">
        <f>IF($D195="","",ROUND($D195*(100-IF($E195="",0,$E195))/100,1))</f>
        <v/>
      </c>
      <c r="L195" s="57">
        <f>IF(OR($H195="",$I195=""),"",IF(TODAY()&gt;=$I195,100,IF(TODAY()&lt;$H195,0,ROUND((TODAY()-$H195+1)/($I195-$H195+1)*100,0))))</f>
        <v/>
      </c>
      <c r="M195" s="58">
        <f>IF(OR($L195="",$E195=""),"",$E195-$L195)</f>
        <v/>
      </c>
      <c r="N195" s="16">
        <f>IF($B195="","",IF($D195="","入力が足りません",IF($E195&gt;=100,"完了",IF($I195="","日程が出ません",IF($I195&lt;TODAY(),"遅れています",IF($H195&gt;TODAY(),"これから","いま進める"))))))</f>
        <v/>
      </c>
      <c r="O195" s="16">
        <f>IF($I195="","",TEXT($I195,"yyyy/mm"))</f>
        <v/>
      </c>
      <c r="P195" s="17">
        <f>IF(OR($H195="",$I195="",P$4=""),"",IF(AND($H195&lt;=P$4+'集計を見る'!$B$31-1,$I195&gt;=P$4),"■",""))</f>
        <v/>
      </c>
      <c r="Q195" s="17">
        <f>IF(OR($H195="",$I195="",Q$4=""),"",IF(AND($H195&lt;=Q$4+'集計を見る'!$B$31-1,$I195&gt;=Q$4),"■",""))</f>
        <v/>
      </c>
      <c r="R195" s="17">
        <f>IF(OR($H195="",$I195="",R$4=""),"",IF(AND($H195&lt;=R$4+'集計を見る'!$B$31-1,$I195&gt;=R$4),"■",""))</f>
        <v/>
      </c>
      <c r="S195" s="17">
        <f>IF(OR($H195="",$I195="",S$4=""),"",IF(AND($H195&lt;=S$4+'集計を見る'!$B$31-1,$I195&gt;=S$4),"■",""))</f>
        <v/>
      </c>
      <c r="T195" s="17">
        <f>IF(OR($H195="",$I195="",T$4=""),"",IF(AND($H195&lt;=T$4+'集計を見る'!$B$31-1,$I195&gt;=T$4),"■",""))</f>
        <v/>
      </c>
      <c r="U195" s="17">
        <f>IF(OR($H195="",$I195="",U$4=""),"",IF(AND($H195&lt;=U$4+'集計を見る'!$B$31-1,$I195&gt;=U$4),"■",""))</f>
        <v/>
      </c>
      <c r="V195" s="17">
        <f>IF(OR($H195="",$I195="",V$4=""),"",IF(AND($H195&lt;=V$4+'集計を見る'!$B$31-1,$I195&gt;=V$4),"■",""))</f>
        <v/>
      </c>
      <c r="W195" s="17">
        <f>IF(OR($H195="",$I195="",W$4=""),"",IF(AND($H195&lt;=W$4+'集計を見る'!$B$31-1,$I195&gt;=W$4),"■",""))</f>
        <v/>
      </c>
      <c r="X195" s="17">
        <f>IF(OR($H195="",$I195="",X$4=""),"",IF(AND($H195&lt;=X$4+'集計を見る'!$B$31-1,$I195&gt;=X$4),"■",""))</f>
        <v/>
      </c>
      <c r="Y195" s="17">
        <f>IF(OR($H195="",$I195="",Y$4=""),"",IF(AND($H195&lt;=Y$4+'集計を見る'!$B$31-1,$I195&gt;=Y$4),"■",""))</f>
        <v/>
      </c>
      <c r="Z195" s="17">
        <f>IF(OR($H195="",$I195="",Z$4=""),"",IF(AND($H195&lt;=Z$4+'集計を見る'!$B$31-1,$I195&gt;=Z$4),"■",""))</f>
        <v/>
      </c>
      <c r="AA195" s="17">
        <f>IF(OR($H195="",$I195="",AA$4=""),"",IF(AND($H195&lt;=AA$4+'集計を見る'!$B$31-1,$I195&gt;=AA$4),"■",""))</f>
        <v/>
      </c>
    </row>
    <row r="196" hidden="1" ht="22" customHeight="1">
      <c r="A196" s="79" t="n"/>
      <c r="B196" s="80" t="n"/>
      <c r="C196" s="79" t="n"/>
      <c r="D196" s="78" t="n"/>
      <c r="E196" s="81" t="n"/>
      <c r="F196" s="80" t="n"/>
      <c r="G196" s="59">
        <f>IF(OR($B196="",$D196=""),"",MAX(1,ROUNDUP($D196/IF(OR($B$2="",$B$2&lt;=0),1,$B$2),0)))</f>
        <v/>
      </c>
      <c r="H196" s="19">
        <f>IF(OR($G196="",'集計を見る'!$B$10=""),"",IF($B$3="はい",'集計を見る'!$B$10+SUM($G$5:$G196)-$G196,IF(SUM($G$5:$G196)-$G196=0,'集計を見る'!$B$10,WORKDAY('集計を見る'!$B$10,SUM($G$5:$G196)-$G196))))</f>
        <v/>
      </c>
      <c r="I196" s="19">
        <f>IF(OR($G196="",'集計を見る'!$B$10=""),"",IF($B$3="はい",'集計を見る'!$B$10+SUM($G$5:$G196)-1,IF(SUM($G$5:$G196)-1=0,'集計を見る'!$B$10,WORKDAY('集計を見る'!$B$10,SUM($G$5:$G196)-1))))</f>
        <v/>
      </c>
      <c r="J196" s="59">
        <f>IF($I196="","",$I196-TODAY())</f>
        <v/>
      </c>
      <c r="K196" s="60">
        <f>IF($D196="","",ROUND($D196*(100-IF($E196="",0,$E196))/100,1))</f>
        <v/>
      </c>
      <c r="L196" s="61">
        <f>IF(OR($H196="",$I196=""),"",IF(TODAY()&gt;=$I196,100,IF(TODAY()&lt;$H196,0,ROUND((TODAY()-$H196+1)/($I196-$H196+1)*100,0))))</f>
        <v/>
      </c>
      <c r="M196" s="62">
        <f>IF(OR($L196="",$E196=""),"",$E196-$L196)</f>
        <v/>
      </c>
      <c r="N196" s="23">
        <f>IF($B196="","",IF($D196="","入力が足りません",IF($E196&gt;=100,"完了",IF($I196="","日程が出ません",IF($I196&lt;TODAY(),"遅れています",IF($H196&gt;TODAY(),"これから","いま進める"))))))</f>
        <v/>
      </c>
      <c r="O196" s="23">
        <f>IF($I196="","",TEXT($I196,"yyyy/mm"))</f>
        <v/>
      </c>
      <c r="P196" s="24">
        <f>IF(OR($H196="",$I196="",P$4=""),"",IF(AND($H196&lt;=P$4+'集計を見る'!$B$31-1,$I196&gt;=P$4),"■",""))</f>
        <v/>
      </c>
      <c r="Q196" s="24">
        <f>IF(OR($H196="",$I196="",Q$4=""),"",IF(AND($H196&lt;=Q$4+'集計を見る'!$B$31-1,$I196&gt;=Q$4),"■",""))</f>
        <v/>
      </c>
      <c r="R196" s="24">
        <f>IF(OR($H196="",$I196="",R$4=""),"",IF(AND($H196&lt;=R$4+'集計を見る'!$B$31-1,$I196&gt;=R$4),"■",""))</f>
        <v/>
      </c>
      <c r="S196" s="24">
        <f>IF(OR($H196="",$I196="",S$4=""),"",IF(AND($H196&lt;=S$4+'集計を見る'!$B$31-1,$I196&gt;=S$4),"■",""))</f>
        <v/>
      </c>
      <c r="T196" s="24">
        <f>IF(OR($H196="",$I196="",T$4=""),"",IF(AND($H196&lt;=T$4+'集計を見る'!$B$31-1,$I196&gt;=T$4),"■",""))</f>
        <v/>
      </c>
      <c r="U196" s="24">
        <f>IF(OR($H196="",$I196="",U$4=""),"",IF(AND($H196&lt;=U$4+'集計を見る'!$B$31-1,$I196&gt;=U$4),"■",""))</f>
        <v/>
      </c>
      <c r="V196" s="24">
        <f>IF(OR($H196="",$I196="",V$4=""),"",IF(AND($H196&lt;=V$4+'集計を見る'!$B$31-1,$I196&gt;=V$4),"■",""))</f>
        <v/>
      </c>
      <c r="W196" s="24">
        <f>IF(OR($H196="",$I196="",W$4=""),"",IF(AND($H196&lt;=W$4+'集計を見る'!$B$31-1,$I196&gt;=W$4),"■",""))</f>
        <v/>
      </c>
      <c r="X196" s="24">
        <f>IF(OR($H196="",$I196="",X$4=""),"",IF(AND($H196&lt;=X$4+'集計を見る'!$B$31-1,$I196&gt;=X$4),"■",""))</f>
        <v/>
      </c>
      <c r="Y196" s="24">
        <f>IF(OR($H196="",$I196="",Y$4=""),"",IF(AND($H196&lt;=Y$4+'集計を見る'!$B$31-1,$I196&gt;=Y$4),"■",""))</f>
        <v/>
      </c>
      <c r="Z196" s="24">
        <f>IF(OR($H196="",$I196="",Z$4=""),"",IF(AND($H196&lt;=Z$4+'集計を見る'!$B$31-1,$I196&gt;=Z$4),"■",""))</f>
        <v/>
      </c>
      <c r="AA196" s="24">
        <f>IF(OR($H196="",$I196="",AA$4=""),"",IF(AND($H196&lt;=AA$4+'集計を見る'!$B$31-1,$I196&gt;=AA$4),"■",""))</f>
        <v/>
      </c>
    </row>
    <row r="197" hidden="1" ht="22" customHeight="1">
      <c r="A197" s="79" t="n"/>
      <c r="B197" s="80" t="n"/>
      <c r="C197" s="79" t="n"/>
      <c r="D197" s="78" t="n"/>
      <c r="E197" s="81" t="n"/>
      <c r="F197" s="80" t="n"/>
      <c r="G197" s="55">
        <f>IF(OR($B197="",$D197=""),"",MAX(1,ROUNDUP($D197/IF(OR($B$2="",$B$2&lt;=0),1,$B$2),0)))</f>
        <v/>
      </c>
      <c r="H197" s="12">
        <f>IF(OR($G197="",'集計を見る'!$B$10=""),"",IF($B$3="はい",'集計を見る'!$B$10+SUM($G$5:$G197)-$G197,IF(SUM($G$5:$G197)-$G197=0,'集計を見る'!$B$10,WORKDAY('集計を見る'!$B$10,SUM($G$5:$G197)-$G197))))</f>
        <v/>
      </c>
      <c r="I197" s="12">
        <f>IF(OR($G197="",'集計を見る'!$B$10=""),"",IF($B$3="はい",'集計を見る'!$B$10+SUM($G$5:$G197)-1,IF(SUM($G$5:$G197)-1=0,'集計を見る'!$B$10,WORKDAY('集計を見る'!$B$10,SUM($G$5:$G197)-1))))</f>
        <v/>
      </c>
      <c r="J197" s="55">
        <f>IF($I197="","",$I197-TODAY())</f>
        <v/>
      </c>
      <c r="K197" s="56">
        <f>IF($D197="","",ROUND($D197*(100-IF($E197="",0,$E197))/100,1))</f>
        <v/>
      </c>
      <c r="L197" s="57">
        <f>IF(OR($H197="",$I197=""),"",IF(TODAY()&gt;=$I197,100,IF(TODAY()&lt;$H197,0,ROUND((TODAY()-$H197+1)/($I197-$H197+1)*100,0))))</f>
        <v/>
      </c>
      <c r="M197" s="58">
        <f>IF(OR($L197="",$E197=""),"",$E197-$L197)</f>
        <v/>
      </c>
      <c r="N197" s="16">
        <f>IF($B197="","",IF($D197="","入力が足りません",IF($E197&gt;=100,"完了",IF($I197="","日程が出ません",IF($I197&lt;TODAY(),"遅れています",IF($H197&gt;TODAY(),"これから","いま進める"))))))</f>
        <v/>
      </c>
      <c r="O197" s="16">
        <f>IF($I197="","",TEXT($I197,"yyyy/mm"))</f>
        <v/>
      </c>
      <c r="P197" s="17">
        <f>IF(OR($H197="",$I197="",P$4=""),"",IF(AND($H197&lt;=P$4+'集計を見る'!$B$31-1,$I197&gt;=P$4),"■",""))</f>
        <v/>
      </c>
      <c r="Q197" s="17">
        <f>IF(OR($H197="",$I197="",Q$4=""),"",IF(AND($H197&lt;=Q$4+'集計を見る'!$B$31-1,$I197&gt;=Q$4),"■",""))</f>
        <v/>
      </c>
      <c r="R197" s="17">
        <f>IF(OR($H197="",$I197="",R$4=""),"",IF(AND($H197&lt;=R$4+'集計を見る'!$B$31-1,$I197&gt;=R$4),"■",""))</f>
        <v/>
      </c>
      <c r="S197" s="17">
        <f>IF(OR($H197="",$I197="",S$4=""),"",IF(AND($H197&lt;=S$4+'集計を見る'!$B$31-1,$I197&gt;=S$4),"■",""))</f>
        <v/>
      </c>
      <c r="T197" s="17">
        <f>IF(OR($H197="",$I197="",T$4=""),"",IF(AND($H197&lt;=T$4+'集計を見る'!$B$31-1,$I197&gt;=T$4),"■",""))</f>
        <v/>
      </c>
      <c r="U197" s="17">
        <f>IF(OR($H197="",$I197="",U$4=""),"",IF(AND($H197&lt;=U$4+'集計を見る'!$B$31-1,$I197&gt;=U$4),"■",""))</f>
        <v/>
      </c>
      <c r="V197" s="17">
        <f>IF(OR($H197="",$I197="",V$4=""),"",IF(AND($H197&lt;=V$4+'集計を見る'!$B$31-1,$I197&gt;=V$4),"■",""))</f>
        <v/>
      </c>
      <c r="W197" s="17">
        <f>IF(OR($H197="",$I197="",W$4=""),"",IF(AND($H197&lt;=W$4+'集計を見る'!$B$31-1,$I197&gt;=W$4),"■",""))</f>
        <v/>
      </c>
      <c r="X197" s="17">
        <f>IF(OR($H197="",$I197="",X$4=""),"",IF(AND($H197&lt;=X$4+'集計を見る'!$B$31-1,$I197&gt;=X$4),"■",""))</f>
        <v/>
      </c>
      <c r="Y197" s="17">
        <f>IF(OR($H197="",$I197="",Y$4=""),"",IF(AND($H197&lt;=Y$4+'集計を見る'!$B$31-1,$I197&gt;=Y$4),"■",""))</f>
        <v/>
      </c>
      <c r="Z197" s="17">
        <f>IF(OR($H197="",$I197="",Z$4=""),"",IF(AND($H197&lt;=Z$4+'集計を見る'!$B$31-1,$I197&gt;=Z$4),"■",""))</f>
        <v/>
      </c>
      <c r="AA197" s="17">
        <f>IF(OR($H197="",$I197="",AA$4=""),"",IF(AND($H197&lt;=AA$4+'集計を見る'!$B$31-1,$I197&gt;=AA$4),"■",""))</f>
        <v/>
      </c>
    </row>
    <row r="198" hidden="1" ht="22" customHeight="1">
      <c r="A198" s="79" t="n"/>
      <c r="B198" s="80" t="n"/>
      <c r="C198" s="79" t="n"/>
      <c r="D198" s="78" t="n"/>
      <c r="E198" s="81" t="n"/>
      <c r="F198" s="80" t="n"/>
      <c r="G198" s="59">
        <f>IF(OR($B198="",$D198=""),"",MAX(1,ROUNDUP($D198/IF(OR($B$2="",$B$2&lt;=0),1,$B$2),0)))</f>
        <v/>
      </c>
      <c r="H198" s="19">
        <f>IF(OR($G198="",'集計を見る'!$B$10=""),"",IF($B$3="はい",'集計を見る'!$B$10+SUM($G$5:$G198)-$G198,IF(SUM($G$5:$G198)-$G198=0,'集計を見る'!$B$10,WORKDAY('集計を見る'!$B$10,SUM($G$5:$G198)-$G198))))</f>
        <v/>
      </c>
      <c r="I198" s="19">
        <f>IF(OR($G198="",'集計を見る'!$B$10=""),"",IF($B$3="はい",'集計を見る'!$B$10+SUM($G$5:$G198)-1,IF(SUM($G$5:$G198)-1=0,'集計を見る'!$B$10,WORKDAY('集計を見る'!$B$10,SUM($G$5:$G198)-1))))</f>
        <v/>
      </c>
      <c r="J198" s="59">
        <f>IF($I198="","",$I198-TODAY())</f>
        <v/>
      </c>
      <c r="K198" s="60">
        <f>IF($D198="","",ROUND($D198*(100-IF($E198="",0,$E198))/100,1))</f>
        <v/>
      </c>
      <c r="L198" s="61">
        <f>IF(OR($H198="",$I198=""),"",IF(TODAY()&gt;=$I198,100,IF(TODAY()&lt;$H198,0,ROUND((TODAY()-$H198+1)/($I198-$H198+1)*100,0))))</f>
        <v/>
      </c>
      <c r="M198" s="62">
        <f>IF(OR($L198="",$E198=""),"",$E198-$L198)</f>
        <v/>
      </c>
      <c r="N198" s="23">
        <f>IF($B198="","",IF($D198="","入力が足りません",IF($E198&gt;=100,"完了",IF($I198="","日程が出ません",IF($I198&lt;TODAY(),"遅れています",IF($H198&gt;TODAY(),"これから","いま進める"))))))</f>
        <v/>
      </c>
      <c r="O198" s="23">
        <f>IF($I198="","",TEXT($I198,"yyyy/mm"))</f>
        <v/>
      </c>
      <c r="P198" s="24">
        <f>IF(OR($H198="",$I198="",P$4=""),"",IF(AND($H198&lt;=P$4+'集計を見る'!$B$31-1,$I198&gt;=P$4),"■",""))</f>
        <v/>
      </c>
      <c r="Q198" s="24">
        <f>IF(OR($H198="",$I198="",Q$4=""),"",IF(AND($H198&lt;=Q$4+'集計を見る'!$B$31-1,$I198&gt;=Q$4),"■",""))</f>
        <v/>
      </c>
      <c r="R198" s="24">
        <f>IF(OR($H198="",$I198="",R$4=""),"",IF(AND($H198&lt;=R$4+'集計を見る'!$B$31-1,$I198&gt;=R$4),"■",""))</f>
        <v/>
      </c>
      <c r="S198" s="24">
        <f>IF(OR($H198="",$I198="",S$4=""),"",IF(AND($H198&lt;=S$4+'集計を見る'!$B$31-1,$I198&gt;=S$4),"■",""))</f>
        <v/>
      </c>
      <c r="T198" s="24">
        <f>IF(OR($H198="",$I198="",T$4=""),"",IF(AND($H198&lt;=T$4+'集計を見る'!$B$31-1,$I198&gt;=T$4),"■",""))</f>
        <v/>
      </c>
      <c r="U198" s="24">
        <f>IF(OR($H198="",$I198="",U$4=""),"",IF(AND($H198&lt;=U$4+'集計を見る'!$B$31-1,$I198&gt;=U$4),"■",""))</f>
        <v/>
      </c>
      <c r="V198" s="24">
        <f>IF(OR($H198="",$I198="",V$4=""),"",IF(AND($H198&lt;=V$4+'集計を見る'!$B$31-1,$I198&gt;=V$4),"■",""))</f>
        <v/>
      </c>
      <c r="W198" s="24">
        <f>IF(OR($H198="",$I198="",W$4=""),"",IF(AND($H198&lt;=W$4+'集計を見る'!$B$31-1,$I198&gt;=W$4),"■",""))</f>
        <v/>
      </c>
      <c r="X198" s="24">
        <f>IF(OR($H198="",$I198="",X$4=""),"",IF(AND($H198&lt;=X$4+'集計を見る'!$B$31-1,$I198&gt;=X$4),"■",""))</f>
        <v/>
      </c>
      <c r="Y198" s="24">
        <f>IF(OR($H198="",$I198="",Y$4=""),"",IF(AND($H198&lt;=Y$4+'集計を見る'!$B$31-1,$I198&gt;=Y$4),"■",""))</f>
        <v/>
      </c>
      <c r="Z198" s="24">
        <f>IF(OR($H198="",$I198="",Z$4=""),"",IF(AND($H198&lt;=Z$4+'集計を見る'!$B$31-1,$I198&gt;=Z$4),"■",""))</f>
        <v/>
      </c>
      <c r="AA198" s="24">
        <f>IF(OR($H198="",$I198="",AA$4=""),"",IF(AND($H198&lt;=AA$4+'集計を見る'!$B$31-1,$I198&gt;=AA$4),"■",""))</f>
        <v/>
      </c>
    </row>
    <row r="199" hidden="1" ht="22" customHeight="1">
      <c r="A199" s="79" t="n"/>
      <c r="B199" s="80" t="n"/>
      <c r="C199" s="79" t="n"/>
      <c r="D199" s="78" t="n"/>
      <c r="E199" s="81" t="n"/>
      <c r="F199" s="80" t="n"/>
      <c r="G199" s="55">
        <f>IF(OR($B199="",$D199=""),"",MAX(1,ROUNDUP($D199/IF(OR($B$2="",$B$2&lt;=0),1,$B$2),0)))</f>
        <v/>
      </c>
      <c r="H199" s="12">
        <f>IF(OR($G199="",'集計を見る'!$B$10=""),"",IF($B$3="はい",'集計を見る'!$B$10+SUM($G$5:$G199)-$G199,IF(SUM($G$5:$G199)-$G199=0,'集計を見る'!$B$10,WORKDAY('集計を見る'!$B$10,SUM($G$5:$G199)-$G199))))</f>
        <v/>
      </c>
      <c r="I199" s="12">
        <f>IF(OR($G199="",'集計を見る'!$B$10=""),"",IF($B$3="はい",'集計を見る'!$B$10+SUM($G$5:$G199)-1,IF(SUM($G$5:$G199)-1=0,'集計を見る'!$B$10,WORKDAY('集計を見る'!$B$10,SUM($G$5:$G199)-1))))</f>
        <v/>
      </c>
      <c r="J199" s="55">
        <f>IF($I199="","",$I199-TODAY())</f>
        <v/>
      </c>
      <c r="K199" s="56">
        <f>IF($D199="","",ROUND($D199*(100-IF($E199="",0,$E199))/100,1))</f>
        <v/>
      </c>
      <c r="L199" s="57">
        <f>IF(OR($H199="",$I199=""),"",IF(TODAY()&gt;=$I199,100,IF(TODAY()&lt;$H199,0,ROUND((TODAY()-$H199+1)/($I199-$H199+1)*100,0))))</f>
        <v/>
      </c>
      <c r="M199" s="58">
        <f>IF(OR($L199="",$E199=""),"",$E199-$L199)</f>
        <v/>
      </c>
      <c r="N199" s="16">
        <f>IF($B199="","",IF($D199="","入力が足りません",IF($E199&gt;=100,"完了",IF($I199="","日程が出ません",IF($I199&lt;TODAY(),"遅れています",IF($H199&gt;TODAY(),"これから","いま進める"))))))</f>
        <v/>
      </c>
      <c r="O199" s="16">
        <f>IF($I199="","",TEXT($I199,"yyyy/mm"))</f>
        <v/>
      </c>
      <c r="P199" s="17">
        <f>IF(OR($H199="",$I199="",P$4=""),"",IF(AND($H199&lt;=P$4+'集計を見る'!$B$31-1,$I199&gt;=P$4),"■",""))</f>
        <v/>
      </c>
      <c r="Q199" s="17">
        <f>IF(OR($H199="",$I199="",Q$4=""),"",IF(AND($H199&lt;=Q$4+'集計を見る'!$B$31-1,$I199&gt;=Q$4),"■",""))</f>
        <v/>
      </c>
      <c r="R199" s="17">
        <f>IF(OR($H199="",$I199="",R$4=""),"",IF(AND($H199&lt;=R$4+'集計を見る'!$B$31-1,$I199&gt;=R$4),"■",""))</f>
        <v/>
      </c>
      <c r="S199" s="17">
        <f>IF(OR($H199="",$I199="",S$4=""),"",IF(AND($H199&lt;=S$4+'集計を見る'!$B$31-1,$I199&gt;=S$4),"■",""))</f>
        <v/>
      </c>
      <c r="T199" s="17">
        <f>IF(OR($H199="",$I199="",T$4=""),"",IF(AND($H199&lt;=T$4+'集計を見る'!$B$31-1,$I199&gt;=T$4),"■",""))</f>
        <v/>
      </c>
      <c r="U199" s="17">
        <f>IF(OR($H199="",$I199="",U$4=""),"",IF(AND($H199&lt;=U$4+'集計を見る'!$B$31-1,$I199&gt;=U$4),"■",""))</f>
        <v/>
      </c>
      <c r="V199" s="17">
        <f>IF(OR($H199="",$I199="",V$4=""),"",IF(AND($H199&lt;=V$4+'集計を見る'!$B$31-1,$I199&gt;=V$4),"■",""))</f>
        <v/>
      </c>
      <c r="W199" s="17">
        <f>IF(OR($H199="",$I199="",W$4=""),"",IF(AND($H199&lt;=W$4+'集計を見る'!$B$31-1,$I199&gt;=W$4),"■",""))</f>
        <v/>
      </c>
      <c r="X199" s="17">
        <f>IF(OR($H199="",$I199="",X$4=""),"",IF(AND($H199&lt;=X$4+'集計を見る'!$B$31-1,$I199&gt;=X$4),"■",""))</f>
        <v/>
      </c>
      <c r="Y199" s="17">
        <f>IF(OR($H199="",$I199="",Y$4=""),"",IF(AND($H199&lt;=Y$4+'集計を見る'!$B$31-1,$I199&gt;=Y$4),"■",""))</f>
        <v/>
      </c>
      <c r="Z199" s="17">
        <f>IF(OR($H199="",$I199="",Z$4=""),"",IF(AND($H199&lt;=Z$4+'集計を見る'!$B$31-1,$I199&gt;=Z$4),"■",""))</f>
        <v/>
      </c>
      <c r="AA199" s="17">
        <f>IF(OR($H199="",$I199="",AA$4=""),"",IF(AND($H199&lt;=AA$4+'集計を見る'!$B$31-1,$I199&gt;=AA$4),"■",""))</f>
        <v/>
      </c>
    </row>
    <row r="200" hidden="1" ht="22" customHeight="1">
      <c r="A200" s="79" t="n"/>
      <c r="B200" s="80" t="n"/>
      <c r="C200" s="79" t="n"/>
      <c r="D200" s="78" t="n"/>
      <c r="E200" s="81" t="n"/>
      <c r="F200" s="80" t="n"/>
      <c r="G200" s="59">
        <f>IF(OR($B200="",$D200=""),"",MAX(1,ROUNDUP($D200/IF(OR($B$2="",$B$2&lt;=0),1,$B$2),0)))</f>
        <v/>
      </c>
      <c r="H200" s="19">
        <f>IF(OR($G200="",'集計を見る'!$B$10=""),"",IF($B$3="はい",'集計を見る'!$B$10+SUM($G$5:$G200)-$G200,IF(SUM($G$5:$G200)-$G200=0,'集計を見る'!$B$10,WORKDAY('集計を見る'!$B$10,SUM($G$5:$G200)-$G200))))</f>
        <v/>
      </c>
      <c r="I200" s="19">
        <f>IF(OR($G200="",'集計を見る'!$B$10=""),"",IF($B$3="はい",'集計を見る'!$B$10+SUM($G$5:$G200)-1,IF(SUM($G$5:$G200)-1=0,'集計を見る'!$B$10,WORKDAY('集計を見る'!$B$10,SUM($G$5:$G200)-1))))</f>
        <v/>
      </c>
      <c r="J200" s="59">
        <f>IF($I200="","",$I200-TODAY())</f>
        <v/>
      </c>
      <c r="K200" s="60">
        <f>IF($D200="","",ROUND($D200*(100-IF($E200="",0,$E200))/100,1))</f>
        <v/>
      </c>
      <c r="L200" s="61">
        <f>IF(OR($H200="",$I200=""),"",IF(TODAY()&gt;=$I200,100,IF(TODAY()&lt;$H200,0,ROUND((TODAY()-$H200+1)/($I200-$H200+1)*100,0))))</f>
        <v/>
      </c>
      <c r="M200" s="62">
        <f>IF(OR($L200="",$E200=""),"",$E200-$L200)</f>
        <v/>
      </c>
      <c r="N200" s="23">
        <f>IF($B200="","",IF($D200="","入力が足りません",IF($E200&gt;=100,"完了",IF($I200="","日程が出ません",IF($I200&lt;TODAY(),"遅れています",IF($H200&gt;TODAY(),"これから","いま進める"))))))</f>
        <v/>
      </c>
      <c r="O200" s="23">
        <f>IF($I200="","",TEXT($I200,"yyyy/mm"))</f>
        <v/>
      </c>
      <c r="P200" s="24">
        <f>IF(OR($H200="",$I200="",P$4=""),"",IF(AND($H200&lt;=P$4+'集計を見る'!$B$31-1,$I200&gt;=P$4),"■",""))</f>
        <v/>
      </c>
      <c r="Q200" s="24">
        <f>IF(OR($H200="",$I200="",Q$4=""),"",IF(AND($H200&lt;=Q$4+'集計を見る'!$B$31-1,$I200&gt;=Q$4),"■",""))</f>
        <v/>
      </c>
      <c r="R200" s="24">
        <f>IF(OR($H200="",$I200="",R$4=""),"",IF(AND($H200&lt;=R$4+'集計を見る'!$B$31-1,$I200&gt;=R$4),"■",""))</f>
        <v/>
      </c>
      <c r="S200" s="24">
        <f>IF(OR($H200="",$I200="",S$4=""),"",IF(AND($H200&lt;=S$4+'集計を見る'!$B$31-1,$I200&gt;=S$4),"■",""))</f>
        <v/>
      </c>
      <c r="T200" s="24">
        <f>IF(OR($H200="",$I200="",T$4=""),"",IF(AND($H200&lt;=T$4+'集計を見る'!$B$31-1,$I200&gt;=T$4),"■",""))</f>
        <v/>
      </c>
      <c r="U200" s="24">
        <f>IF(OR($H200="",$I200="",U$4=""),"",IF(AND($H200&lt;=U$4+'集計を見る'!$B$31-1,$I200&gt;=U$4),"■",""))</f>
        <v/>
      </c>
      <c r="V200" s="24">
        <f>IF(OR($H200="",$I200="",V$4=""),"",IF(AND($H200&lt;=V$4+'集計を見る'!$B$31-1,$I200&gt;=V$4),"■",""))</f>
        <v/>
      </c>
      <c r="W200" s="24">
        <f>IF(OR($H200="",$I200="",W$4=""),"",IF(AND($H200&lt;=W$4+'集計を見る'!$B$31-1,$I200&gt;=W$4),"■",""))</f>
        <v/>
      </c>
      <c r="X200" s="24">
        <f>IF(OR($H200="",$I200="",X$4=""),"",IF(AND($H200&lt;=X$4+'集計を見る'!$B$31-1,$I200&gt;=X$4),"■",""))</f>
        <v/>
      </c>
      <c r="Y200" s="24">
        <f>IF(OR($H200="",$I200="",Y$4=""),"",IF(AND($H200&lt;=Y$4+'集計を見る'!$B$31-1,$I200&gt;=Y$4),"■",""))</f>
        <v/>
      </c>
      <c r="Z200" s="24">
        <f>IF(OR($H200="",$I200="",Z$4=""),"",IF(AND($H200&lt;=Z$4+'集計を見る'!$B$31-1,$I200&gt;=Z$4),"■",""))</f>
        <v/>
      </c>
      <c r="AA200" s="24">
        <f>IF(OR($H200="",$I200="",AA$4=""),"",IF(AND($H200&lt;=AA$4+'集計を見る'!$B$31-1,$I200&gt;=AA$4),"■",""))</f>
        <v/>
      </c>
    </row>
    <row r="201" hidden="1" ht="22" customHeight="1">
      <c r="A201" s="79" t="n"/>
      <c r="B201" s="80" t="n"/>
      <c r="C201" s="79" t="n"/>
      <c r="D201" s="78" t="n"/>
      <c r="E201" s="81" t="n"/>
      <c r="F201" s="80" t="n"/>
      <c r="G201" s="55">
        <f>IF(OR($B201="",$D201=""),"",MAX(1,ROUNDUP($D201/IF(OR($B$2="",$B$2&lt;=0),1,$B$2),0)))</f>
        <v/>
      </c>
      <c r="H201" s="12">
        <f>IF(OR($G201="",'集計を見る'!$B$10=""),"",IF($B$3="はい",'集計を見る'!$B$10+SUM($G$5:$G201)-$G201,IF(SUM($G$5:$G201)-$G201=0,'集計を見る'!$B$10,WORKDAY('集計を見る'!$B$10,SUM($G$5:$G201)-$G201))))</f>
        <v/>
      </c>
      <c r="I201" s="12">
        <f>IF(OR($G201="",'集計を見る'!$B$10=""),"",IF($B$3="はい",'集計を見る'!$B$10+SUM($G$5:$G201)-1,IF(SUM($G$5:$G201)-1=0,'集計を見る'!$B$10,WORKDAY('集計を見る'!$B$10,SUM($G$5:$G201)-1))))</f>
        <v/>
      </c>
      <c r="J201" s="55">
        <f>IF($I201="","",$I201-TODAY())</f>
        <v/>
      </c>
      <c r="K201" s="56">
        <f>IF($D201="","",ROUND($D201*(100-IF($E201="",0,$E201))/100,1))</f>
        <v/>
      </c>
      <c r="L201" s="57">
        <f>IF(OR($H201="",$I201=""),"",IF(TODAY()&gt;=$I201,100,IF(TODAY()&lt;$H201,0,ROUND((TODAY()-$H201+1)/($I201-$H201+1)*100,0))))</f>
        <v/>
      </c>
      <c r="M201" s="58">
        <f>IF(OR($L201="",$E201=""),"",$E201-$L201)</f>
        <v/>
      </c>
      <c r="N201" s="16">
        <f>IF($B201="","",IF($D201="","入力が足りません",IF($E201&gt;=100,"完了",IF($I201="","日程が出ません",IF($I201&lt;TODAY(),"遅れています",IF($H201&gt;TODAY(),"これから","いま進める"))))))</f>
        <v/>
      </c>
      <c r="O201" s="16">
        <f>IF($I201="","",TEXT($I201,"yyyy/mm"))</f>
        <v/>
      </c>
      <c r="P201" s="17">
        <f>IF(OR($H201="",$I201="",P$4=""),"",IF(AND($H201&lt;=P$4+'集計を見る'!$B$31-1,$I201&gt;=P$4),"■",""))</f>
        <v/>
      </c>
      <c r="Q201" s="17">
        <f>IF(OR($H201="",$I201="",Q$4=""),"",IF(AND($H201&lt;=Q$4+'集計を見る'!$B$31-1,$I201&gt;=Q$4),"■",""))</f>
        <v/>
      </c>
      <c r="R201" s="17">
        <f>IF(OR($H201="",$I201="",R$4=""),"",IF(AND($H201&lt;=R$4+'集計を見る'!$B$31-1,$I201&gt;=R$4),"■",""))</f>
        <v/>
      </c>
      <c r="S201" s="17">
        <f>IF(OR($H201="",$I201="",S$4=""),"",IF(AND($H201&lt;=S$4+'集計を見る'!$B$31-1,$I201&gt;=S$4),"■",""))</f>
        <v/>
      </c>
      <c r="T201" s="17">
        <f>IF(OR($H201="",$I201="",T$4=""),"",IF(AND($H201&lt;=T$4+'集計を見る'!$B$31-1,$I201&gt;=T$4),"■",""))</f>
        <v/>
      </c>
      <c r="U201" s="17">
        <f>IF(OR($H201="",$I201="",U$4=""),"",IF(AND($H201&lt;=U$4+'集計を見る'!$B$31-1,$I201&gt;=U$4),"■",""))</f>
        <v/>
      </c>
      <c r="V201" s="17">
        <f>IF(OR($H201="",$I201="",V$4=""),"",IF(AND($H201&lt;=V$4+'集計を見る'!$B$31-1,$I201&gt;=V$4),"■",""))</f>
        <v/>
      </c>
      <c r="W201" s="17">
        <f>IF(OR($H201="",$I201="",W$4=""),"",IF(AND($H201&lt;=W$4+'集計を見る'!$B$31-1,$I201&gt;=W$4),"■",""))</f>
        <v/>
      </c>
      <c r="X201" s="17">
        <f>IF(OR($H201="",$I201="",X$4=""),"",IF(AND($H201&lt;=X$4+'集計を見る'!$B$31-1,$I201&gt;=X$4),"■",""))</f>
        <v/>
      </c>
      <c r="Y201" s="17">
        <f>IF(OR($H201="",$I201="",Y$4=""),"",IF(AND($H201&lt;=Y$4+'集計を見る'!$B$31-1,$I201&gt;=Y$4),"■",""))</f>
        <v/>
      </c>
      <c r="Z201" s="17">
        <f>IF(OR($H201="",$I201="",Z$4=""),"",IF(AND($H201&lt;=Z$4+'集計を見る'!$B$31-1,$I201&gt;=Z$4),"■",""))</f>
        <v/>
      </c>
      <c r="AA201" s="17">
        <f>IF(OR($H201="",$I201="",AA$4=""),"",IF(AND($H201&lt;=AA$4+'集計を見る'!$B$31-1,$I201&gt;=AA$4),"■",""))</f>
        <v/>
      </c>
    </row>
    <row r="202" hidden="1" ht="22" customHeight="1">
      <c r="A202" s="79" t="n"/>
      <c r="B202" s="80" t="n"/>
      <c r="C202" s="79" t="n"/>
      <c r="D202" s="78" t="n"/>
      <c r="E202" s="81" t="n"/>
      <c r="F202" s="80" t="n"/>
      <c r="G202" s="59">
        <f>IF(OR($B202="",$D202=""),"",MAX(1,ROUNDUP($D202/IF(OR($B$2="",$B$2&lt;=0),1,$B$2),0)))</f>
        <v/>
      </c>
      <c r="H202" s="19">
        <f>IF(OR($G202="",'集計を見る'!$B$10=""),"",IF($B$3="はい",'集計を見る'!$B$10+SUM($G$5:$G202)-$G202,IF(SUM($G$5:$G202)-$G202=0,'集計を見る'!$B$10,WORKDAY('集計を見る'!$B$10,SUM($G$5:$G202)-$G202))))</f>
        <v/>
      </c>
      <c r="I202" s="19">
        <f>IF(OR($G202="",'集計を見る'!$B$10=""),"",IF($B$3="はい",'集計を見る'!$B$10+SUM($G$5:$G202)-1,IF(SUM($G$5:$G202)-1=0,'集計を見る'!$B$10,WORKDAY('集計を見る'!$B$10,SUM($G$5:$G202)-1))))</f>
        <v/>
      </c>
      <c r="J202" s="59">
        <f>IF($I202="","",$I202-TODAY())</f>
        <v/>
      </c>
      <c r="K202" s="60">
        <f>IF($D202="","",ROUND($D202*(100-IF($E202="",0,$E202))/100,1))</f>
        <v/>
      </c>
      <c r="L202" s="61">
        <f>IF(OR($H202="",$I202=""),"",IF(TODAY()&gt;=$I202,100,IF(TODAY()&lt;$H202,0,ROUND((TODAY()-$H202+1)/($I202-$H202+1)*100,0))))</f>
        <v/>
      </c>
      <c r="M202" s="62">
        <f>IF(OR($L202="",$E202=""),"",$E202-$L202)</f>
        <v/>
      </c>
      <c r="N202" s="23">
        <f>IF($B202="","",IF($D202="","入力が足りません",IF($E202&gt;=100,"完了",IF($I202="","日程が出ません",IF($I202&lt;TODAY(),"遅れています",IF($H202&gt;TODAY(),"これから","いま進める"))))))</f>
        <v/>
      </c>
      <c r="O202" s="23">
        <f>IF($I202="","",TEXT($I202,"yyyy/mm"))</f>
        <v/>
      </c>
      <c r="P202" s="24">
        <f>IF(OR($H202="",$I202="",P$4=""),"",IF(AND($H202&lt;=P$4+'集計を見る'!$B$31-1,$I202&gt;=P$4),"■",""))</f>
        <v/>
      </c>
      <c r="Q202" s="24">
        <f>IF(OR($H202="",$I202="",Q$4=""),"",IF(AND($H202&lt;=Q$4+'集計を見る'!$B$31-1,$I202&gt;=Q$4),"■",""))</f>
        <v/>
      </c>
      <c r="R202" s="24">
        <f>IF(OR($H202="",$I202="",R$4=""),"",IF(AND($H202&lt;=R$4+'集計を見る'!$B$31-1,$I202&gt;=R$4),"■",""))</f>
        <v/>
      </c>
      <c r="S202" s="24">
        <f>IF(OR($H202="",$I202="",S$4=""),"",IF(AND($H202&lt;=S$4+'集計を見る'!$B$31-1,$I202&gt;=S$4),"■",""))</f>
        <v/>
      </c>
      <c r="T202" s="24">
        <f>IF(OR($H202="",$I202="",T$4=""),"",IF(AND($H202&lt;=T$4+'集計を見る'!$B$31-1,$I202&gt;=T$4),"■",""))</f>
        <v/>
      </c>
      <c r="U202" s="24">
        <f>IF(OR($H202="",$I202="",U$4=""),"",IF(AND($H202&lt;=U$4+'集計を見る'!$B$31-1,$I202&gt;=U$4),"■",""))</f>
        <v/>
      </c>
      <c r="V202" s="24">
        <f>IF(OR($H202="",$I202="",V$4=""),"",IF(AND($H202&lt;=V$4+'集計を見る'!$B$31-1,$I202&gt;=V$4),"■",""))</f>
        <v/>
      </c>
      <c r="W202" s="24">
        <f>IF(OR($H202="",$I202="",W$4=""),"",IF(AND($H202&lt;=W$4+'集計を見る'!$B$31-1,$I202&gt;=W$4),"■",""))</f>
        <v/>
      </c>
      <c r="X202" s="24">
        <f>IF(OR($H202="",$I202="",X$4=""),"",IF(AND($H202&lt;=X$4+'集計を見る'!$B$31-1,$I202&gt;=X$4),"■",""))</f>
        <v/>
      </c>
      <c r="Y202" s="24">
        <f>IF(OR($H202="",$I202="",Y$4=""),"",IF(AND($H202&lt;=Y$4+'集計を見る'!$B$31-1,$I202&gt;=Y$4),"■",""))</f>
        <v/>
      </c>
      <c r="Z202" s="24">
        <f>IF(OR($H202="",$I202="",Z$4=""),"",IF(AND($H202&lt;=Z$4+'集計を見る'!$B$31-1,$I202&gt;=Z$4),"■",""))</f>
        <v/>
      </c>
      <c r="AA202" s="24">
        <f>IF(OR($H202="",$I202="",AA$4=""),"",IF(AND($H202&lt;=AA$4+'集計を見る'!$B$31-1,$I202&gt;=AA$4),"■",""))</f>
        <v/>
      </c>
    </row>
    <row r="203" hidden="1" ht="22" customHeight="1">
      <c r="A203" s="79" t="n"/>
      <c r="B203" s="80" t="n"/>
      <c r="C203" s="79" t="n"/>
      <c r="D203" s="78" t="n"/>
      <c r="E203" s="81" t="n"/>
      <c r="F203" s="80" t="n"/>
      <c r="G203" s="55">
        <f>IF(OR($B203="",$D203=""),"",MAX(1,ROUNDUP($D203/IF(OR($B$2="",$B$2&lt;=0),1,$B$2),0)))</f>
        <v/>
      </c>
      <c r="H203" s="12">
        <f>IF(OR($G203="",'集計を見る'!$B$10=""),"",IF($B$3="はい",'集計を見る'!$B$10+SUM($G$5:$G203)-$G203,IF(SUM($G$5:$G203)-$G203=0,'集計を見る'!$B$10,WORKDAY('集計を見る'!$B$10,SUM($G$5:$G203)-$G203))))</f>
        <v/>
      </c>
      <c r="I203" s="12">
        <f>IF(OR($G203="",'集計を見る'!$B$10=""),"",IF($B$3="はい",'集計を見る'!$B$10+SUM($G$5:$G203)-1,IF(SUM($G$5:$G203)-1=0,'集計を見る'!$B$10,WORKDAY('集計を見る'!$B$10,SUM($G$5:$G203)-1))))</f>
        <v/>
      </c>
      <c r="J203" s="55">
        <f>IF($I203="","",$I203-TODAY())</f>
        <v/>
      </c>
      <c r="K203" s="56">
        <f>IF($D203="","",ROUND($D203*(100-IF($E203="",0,$E203))/100,1))</f>
        <v/>
      </c>
      <c r="L203" s="57">
        <f>IF(OR($H203="",$I203=""),"",IF(TODAY()&gt;=$I203,100,IF(TODAY()&lt;$H203,0,ROUND((TODAY()-$H203+1)/($I203-$H203+1)*100,0))))</f>
        <v/>
      </c>
      <c r="M203" s="58">
        <f>IF(OR($L203="",$E203=""),"",$E203-$L203)</f>
        <v/>
      </c>
      <c r="N203" s="16">
        <f>IF($B203="","",IF($D203="","入力が足りません",IF($E203&gt;=100,"完了",IF($I203="","日程が出ません",IF($I203&lt;TODAY(),"遅れています",IF($H203&gt;TODAY(),"これから","いま進める"))))))</f>
        <v/>
      </c>
      <c r="O203" s="16">
        <f>IF($I203="","",TEXT($I203,"yyyy/mm"))</f>
        <v/>
      </c>
      <c r="P203" s="17">
        <f>IF(OR($H203="",$I203="",P$4=""),"",IF(AND($H203&lt;=P$4+'集計を見る'!$B$31-1,$I203&gt;=P$4),"■",""))</f>
        <v/>
      </c>
      <c r="Q203" s="17">
        <f>IF(OR($H203="",$I203="",Q$4=""),"",IF(AND($H203&lt;=Q$4+'集計を見る'!$B$31-1,$I203&gt;=Q$4),"■",""))</f>
        <v/>
      </c>
      <c r="R203" s="17">
        <f>IF(OR($H203="",$I203="",R$4=""),"",IF(AND($H203&lt;=R$4+'集計を見る'!$B$31-1,$I203&gt;=R$4),"■",""))</f>
        <v/>
      </c>
      <c r="S203" s="17">
        <f>IF(OR($H203="",$I203="",S$4=""),"",IF(AND($H203&lt;=S$4+'集計を見る'!$B$31-1,$I203&gt;=S$4),"■",""))</f>
        <v/>
      </c>
      <c r="T203" s="17">
        <f>IF(OR($H203="",$I203="",T$4=""),"",IF(AND($H203&lt;=T$4+'集計を見る'!$B$31-1,$I203&gt;=T$4),"■",""))</f>
        <v/>
      </c>
      <c r="U203" s="17">
        <f>IF(OR($H203="",$I203="",U$4=""),"",IF(AND($H203&lt;=U$4+'集計を見る'!$B$31-1,$I203&gt;=U$4),"■",""))</f>
        <v/>
      </c>
      <c r="V203" s="17">
        <f>IF(OR($H203="",$I203="",V$4=""),"",IF(AND($H203&lt;=V$4+'集計を見る'!$B$31-1,$I203&gt;=V$4),"■",""))</f>
        <v/>
      </c>
      <c r="W203" s="17">
        <f>IF(OR($H203="",$I203="",W$4=""),"",IF(AND($H203&lt;=W$4+'集計を見る'!$B$31-1,$I203&gt;=W$4),"■",""))</f>
        <v/>
      </c>
      <c r="X203" s="17">
        <f>IF(OR($H203="",$I203="",X$4=""),"",IF(AND($H203&lt;=X$4+'集計を見る'!$B$31-1,$I203&gt;=X$4),"■",""))</f>
        <v/>
      </c>
      <c r="Y203" s="17">
        <f>IF(OR($H203="",$I203="",Y$4=""),"",IF(AND($H203&lt;=Y$4+'集計を見る'!$B$31-1,$I203&gt;=Y$4),"■",""))</f>
        <v/>
      </c>
      <c r="Z203" s="17">
        <f>IF(OR($H203="",$I203="",Z$4=""),"",IF(AND($H203&lt;=Z$4+'集計を見る'!$B$31-1,$I203&gt;=Z$4),"■",""))</f>
        <v/>
      </c>
      <c r="AA203" s="17">
        <f>IF(OR($H203="",$I203="",AA$4=""),"",IF(AND($H203&lt;=AA$4+'集計を見る'!$B$31-1,$I203&gt;=AA$4),"■",""))</f>
        <v/>
      </c>
    </row>
    <row r="204" hidden="1" ht="22" customHeight="1">
      <c r="A204" s="79" t="n"/>
      <c r="B204" s="80" t="n"/>
      <c r="C204" s="79" t="n"/>
      <c r="D204" s="78" t="n"/>
      <c r="E204" s="81" t="n"/>
      <c r="F204" s="80" t="n"/>
      <c r="G204" s="59">
        <f>IF(OR($B204="",$D204=""),"",MAX(1,ROUNDUP($D204/IF(OR($B$2="",$B$2&lt;=0),1,$B$2),0)))</f>
        <v/>
      </c>
      <c r="H204" s="19">
        <f>IF(OR($G204="",'集計を見る'!$B$10=""),"",IF($B$3="はい",'集計を見る'!$B$10+SUM($G$5:$G204)-$G204,IF(SUM($G$5:$G204)-$G204=0,'集計を見る'!$B$10,WORKDAY('集計を見る'!$B$10,SUM($G$5:$G204)-$G204))))</f>
        <v/>
      </c>
      <c r="I204" s="19">
        <f>IF(OR($G204="",'集計を見る'!$B$10=""),"",IF($B$3="はい",'集計を見る'!$B$10+SUM($G$5:$G204)-1,IF(SUM($G$5:$G204)-1=0,'集計を見る'!$B$10,WORKDAY('集計を見る'!$B$10,SUM($G$5:$G204)-1))))</f>
        <v/>
      </c>
      <c r="J204" s="59">
        <f>IF($I204="","",$I204-TODAY())</f>
        <v/>
      </c>
      <c r="K204" s="60">
        <f>IF($D204="","",ROUND($D204*(100-IF($E204="",0,$E204))/100,1))</f>
        <v/>
      </c>
      <c r="L204" s="61">
        <f>IF(OR($H204="",$I204=""),"",IF(TODAY()&gt;=$I204,100,IF(TODAY()&lt;$H204,0,ROUND((TODAY()-$H204+1)/($I204-$H204+1)*100,0))))</f>
        <v/>
      </c>
      <c r="M204" s="62">
        <f>IF(OR($L204="",$E204=""),"",$E204-$L204)</f>
        <v/>
      </c>
      <c r="N204" s="23">
        <f>IF($B204="","",IF($D204="","入力が足りません",IF($E204&gt;=100,"完了",IF($I204="","日程が出ません",IF($I204&lt;TODAY(),"遅れています",IF($H204&gt;TODAY(),"これから","いま進める"))))))</f>
        <v/>
      </c>
      <c r="O204" s="23">
        <f>IF($I204="","",TEXT($I204,"yyyy/mm"))</f>
        <v/>
      </c>
      <c r="P204" s="24">
        <f>IF(OR($H204="",$I204="",P$4=""),"",IF(AND($H204&lt;=P$4+'集計を見る'!$B$31-1,$I204&gt;=P$4),"■",""))</f>
        <v/>
      </c>
      <c r="Q204" s="24">
        <f>IF(OR($H204="",$I204="",Q$4=""),"",IF(AND($H204&lt;=Q$4+'集計を見る'!$B$31-1,$I204&gt;=Q$4),"■",""))</f>
        <v/>
      </c>
      <c r="R204" s="24">
        <f>IF(OR($H204="",$I204="",R$4=""),"",IF(AND($H204&lt;=R$4+'集計を見る'!$B$31-1,$I204&gt;=R$4),"■",""))</f>
        <v/>
      </c>
      <c r="S204" s="24">
        <f>IF(OR($H204="",$I204="",S$4=""),"",IF(AND($H204&lt;=S$4+'集計を見る'!$B$31-1,$I204&gt;=S$4),"■",""))</f>
        <v/>
      </c>
      <c r="T204" s="24">
        <f>IF(OR($H204="",$I204="",T$4=""),"",IF(AND($H204&lt;=T$4+'集計を見る'!$B$31-1,$I204&gt;=T$4),"■",""))</f>
        <v/>
      </c>
      <c r="U204" s="24">
        <f>IF(OR($H204="",$I204="",U$4=""),"",IF(AND($H204&lt;=U$4+'集計を見る'!$B$31-1,$I204&gt;=U$4),"■",""))</f>
        <v/>
      </c>
      <c r="V204" s="24">
        <f>IF(OR($H204="",$I204="",V$4=""),"",IF(AND($H204&lt;=V$4+'集計を見る'!$B$31-1,$I204&gt;=V$4),"■",""))</f>
        <v/>
      </c>
      <c r="W204" s="24">
        <f>IF(OR($H204="",$I204="",W$4=""),"",IF(AND($H204&lt;=W$4+'集計を見る'!$B$31-1,$I204&gt;=W$4),"■",""))</f>
        <v/>
      </c>
      <c r="X204" s="24">
        <f>IF(OR($H204="",$I204="",X$4=""),"",IF(AND($H204&lt;=X$4+'集計を見る'!$B$31-1,$I204&gt;=X$4),"■",""))</f>
        <v/>
      </c>
      <c r="Y204" s="24">
        <f>IF(OR($H204="",$I204="",Y$4=""),"",IF(AND($H204&lt;=Y$4+'集計を見る'!$B$31-1,$I204&gt;=Y$4),"■",""))</f>
        <v/>
      </c>
      <c r="Z204" s="24">
        <f>IF(OR($H204="",$I204="",Z$4=""),"",IF(AND($H204&lt;=Z$4+'集計を見る'!$B$31-1,$I204&gt;=Z$4),"■",""))</f>
        <v/>
      </c>
      <c r="AA204" s="24">
        <f>IF(OR($H204="",$I204="",AA$4=""),"",IF(AND($H204&lt;=AA$4+'集計を見る'!$B$31-1,$I204&gt;=AA$4),"■",""))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4:AA204"/>
  <conditionalFormatting sqref="P5:AA204">
    <cfRule type="cellIs" priority="1" operator="equal" dxfId="0" stopIfTrue="1">
      <formula>"■"</formula>
    </cfRule>
  </conditionalFormatting>
  <conditionalFormatting sqref="P5:Z204">
    <cfRule type="expression" priority="2" dxfId="1">
      <formula>AND(P$4&lt;&gt;"",TODAY()&gt;=P$4,TODAY()&lt;Q$4)</formula>
    </cfRule>
  </conditionalFormatting>
  <conditionalFormatting sqref="AA5:AA204">
    <cfRule type="expression" priority="3" dxfId="1">
      <formula>AND(AA$4&lt;&gt;"",TODAY()&gt;=AA$4,TODAY()&lt;=$B$1)</formula>
    </cfRule>
  </conditionalFormatting>
  <conditionalFormatting sqref="A5:O204">
    <cfRule type="expression" priority="4" dxfId="2" stopIfTrue="1">
      <formula>$N5="遅れています"</formula>
    </cfRule>
    <cfRule type="expression" priority="5" dxfId="3">
      <formula>$N5="完了"</formula>
    </cfRule>
  </conditionalFormatting>
  <dataValidations count="6">
    <dataValidation sqref="A5:A204" showDropDown="0" showInputMessage="0" showErrorMessage="0" allowBlank="1" type="list">
      <formula1>"企画・準備,情報あつめ,制作・作業,確認・レビュー,手直し,提出・公開,予備日"</formula1>
    </dataValidation>
    <dataValidation sqref="C5:C204" showDropDown="0" showInputMessage="0" showErrorMessage="0" allowBlank="1" type="list">
      <formula1>'集計を見る'!$A$48:$A$53</formula1>
    </dataValidation>
    <dataValidation sqref="E5:E204" showDropDown="0" showInputMessage="0" showErrorMessage="0" allowBlank="1" type="list">
      <formula1>"0,10,20,30,40,50,60,70,80,90,100"</formula1>
    </dataValidation>
    <dataValidation sqref="B3" showDropDown="0" showInputMessage="0" showErrorMessage="0" allowBlank="1" type="list">
      <formula1>"はい,いいえ"</formula1>
    </dataValidation>
    <dataValidation sqref="F5:F204" showDropDown="0" showInputMessage="1" showErrorMessage="0" allowBlank="1" promptTitle="内容" prompt="あとで見て分かるように短く書きます"/>
    <dataValidation sqref="B1" showDropDown="0" showInputMessage="1" showErrorMessage="0" allowBlank="1" promptTitle="日付" prompt="2026/9/1 のように入力します。カレンダーの日付として扱われ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I81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5" customWidth="1" min="3" max="3"/>
    <col width="15" customWidth="1" min="4" max="4"/>
    <col width="13" customWidth="1" min="5" max="5"/>
    <col width="14" customWidth="1" min="6" max="6"/>
    <col width="12" customWidth="1" min="7" max="7"/>
    <col width="10" customWidth="1" min="8" max="8"/>
    <col width="10" customWidth="1" min="9" max="9"/>
  </cols>
  <sheetData>
    <row r="1" ht="30" customHeight="1">
      <c r="A1" s="25" t="inlineStr">
        <is>
          <t>締切からの逆算シート</t>
        </is>
      </c>
    </row>
    <row r="2" ht="22" customHeight="1">
      <c r="A2" s="3" t="inlineStr">
        <is>
          <t>「入力する」に最終締切日とやることを打つだけで、タスクごとの着手日・期限・1日あたりに必要な時間と、間に合うかの判定が自動で出ます。</t>
        </is>
      </c>
    </row>
    <row r="3" ht="22" customHeight="1">
      <c r="A3" s="3" t="inlineStr">
        <is>
          <t>配布元: 副業ポートフォリオ https://satoru-log.jp</t>
        </is>
      </c>
    </row>
    <row r="4"/>
    <row r="5" ht="26" customHeight="1">
      <c r="A5" s="26" t="inlineStr">
        <is>
          <t>締切までの全体像</t>
        </is>
      </c>
      <c r="B5" s="26" t="n"/>
      <c r="C5" s="26" t="n"/>
      <c r="D5" s="26" t="n"/>
      <c r="E5" s="26" t="n"/>
      <c r="F5" s="26" t="n"/>
      <c r="G5" s="26" t="n"/>
      <c r="H5" s="26" t="n"/>
      <c r="I5" s="26" t="n"/>
    </row>
    <row r="6" ht="22" customHeight="1">
      <c r="A6" s="27" t="inlineStr">
        <is>
          <t>最終締切日（「入力する」B1）</t>
        </is>
      </c>
      <c r="B6" s="28">
        <f>IF('入力する'!$B$1="","",'入力する'!$B$1)</f>
        <v/>
      </c>
      <c r="C6" s="29" t="n"/>
      <c r="D6" s="29" t="n"/>
      <c r="E6" s="29" t="n"/>
      <c r="F6" s="29" t="n"/>
      <c r="G6" s="29" t="n"/>
      <c r="H6" s="29" t="n"/>
      <c r="I6" s="29" t="n"/>
    </row>
    <row r="7" ht="22" customHeight="1">
      <c r="A7" s="27" t="inlineStr">
        <is>
          <t>今日の日付</t>
        </is>
      </c>
      <c r="B7" s="28">
        <f>TODAY()</f>
        <v/>
      </c>
      <c r="C7" s="29" t="n"/>
      <c r="D7" s="29" t="n"/>
      <c r="E7" s="29" t="n"/>
      <c r="F7" s="29" t="n"/>
      <c r="G7" s="29" t="n"/>
      <c r="H7" s="29" t="n"/>
      <c r="I7" s="29" t="n"/>
    </row>
    <row r="8" ht="22" customHeight="1">
      <c r="A8" s="27" t="inlineStr">
        <is>
          <t>締切まであと</t>
        </is>
      </c>
      <c r="B8" s="63">
        <f>IF($B$6="","",$B$6-$B$7)</f>
        <v/>
      </c>
      <c r="C8" s="29" t="n"/>
      <c r="D8" s="29" t="n"/>
      <c r="E8" s="29" t="n"/>
      <c r="F8" s="29" t="n"/>
      <c r="G8" s="29" t="n"/>
      <c r="H8" s="29" t="n"/>
      <c r="I8" s="29" t="n"/>
    </row>
    <row r="9" ht="22" customHeight="1">
      <c r="A9" s="27" t="inlineStr">
        <is>
          <t>締切までに使える日数（土日の設定を反映）</t>
        </is>
      </c>
      <c r="B9" s="63">
        <f>IF($B$6="","",IF('入力する'!$B$3="はい",$B$6-$B$7+1,NETWORKDAYS($B$7,$B$6)))</f>
        <v/>
      </c>
      <c r="C9" s="29" t="n"/>
      <c r="D9" s="29" t="n"/>
      <c r="E9" s="29" t="n"/>
      <c r="F9" s="29" t="n"/>
      <c r="G9" s="29" t="n"/>
      <c r="H9" s="29" t="n"/>
      <c r="I9" s="29" t="n"/>
    </row>
    <row r="10" ht="22" customHeight="1">
      <c r="A10" s="27" t="inlineStr">
        <is>
          <t>逆算のスタート日（この日から始めれば間に合う）</t>
        </is>
      </c>
      <c r="B10" s="28">
        <f>IF(OR($B$6="",$B$19=0),"",IF('入力する'!$B$3="はい",$B$6-$B$19+1,IF($B$19&lt;=1,$B$6,WORKDAY($B$6,-($B$19-1)))))</f>
        <v/>
      </c>
      <c r="C10" s="29" t="n"/>
      <c r="D10" s="29" t="n"/>
      <c r="E10" s="29" t="n"/>
      <c r="F10" s="29" t="n"/>
      <c r="G10" s="29" t="n"/>
      <c r="H10" s="29" t="n"/>
      <c r="I10" s="29" t="n"/>
    </row>
    <row r="11" ht="22" customHeight="1">
      <c r="A11" s="27" t="inlineStr">
        <is>
          <t>スタート日まであと</t>
        </is>
      </c>
      <c r="B11" s="63">
        <f>IF($B$10="","",$B$10-$B$7)</f>
        <v/>
      </c>
      <c r="C11" s="29" t="n"/>
      <c r="D11" s="29" t="n"/>
      <c r="E11" s="29" t="n"/>
      <c r="F11" s="29" t="n"/>
      <c r="G11" s="29" t="n"/>
      <c r="H11" s="29" t="n"/>
      <c r="I11" s="29" t="n"/>
    </row>
    <row r="12" ht="22" customHeight="1">
      <c r="A12" s="27" t="inlineStr">
        <is>
          <t>スタート日の見かた</t>
        </is>
      </c>
      <c r="B12" s="31">
        <f>IF($B$10="","",IF($B$10&lt;$B$7,"もう始めていないと間に合いません。",IF($B$10&lt;=$B$7+3,"まもなく着手の時期です。必要なものをそろえておきます。","まだ時間に余裕があります。前倒しで削れるところを探します。")))</f>
        <v/>
      </c>
      <c r="C12" s="31" t="n"/>
      <c r="D12" s="31" t="n"/>
      <c r="E12" s="31" t="n"/>
      <c r="F12" s="31" t="n"/>
      <c r="G12" s="31" t="n"/>
      <c r="H12" s="31" t="n"/>
      <c r="I12" s="31" t="n"/>
    </row>
    <row r="13" ht="22" customHeight="1">
      <c r="A13" s="27" t="inlineStr">
        <is>
          <t>タスクの件数</t>
        </is>
      </c>
      <c r="B13" s="64">
        <f>COUNTIF('入力する'!$B$5:$B$204,"?*")</f>
        <v/>
      </c>
      <c r="C13" s="29" t="n"/>
      <c r="D13" s="29" t="n"/>
      <c r="E13" s="29" t="n"/>
      <c r="F13" s="29" t="n"/>
      <c r="G13" s="29" t="n"/>
      <c r="H13" s="29" t="n"/>
      <c r="I13" s="29" t="n"/>
    </row>
    <row r="14" ht="22" customHeight="1">
      <c r="A14" s="27" t="inlineStr">
        <is>
          <t>予定工数の合計</t>
        </is>
      </c>
      <c r="B14" s="65">
        <f>SUM('入力する'!$D$5:$D$204)</f>
        <v/>
      </c>
      <c r="C14" s="29" t="n"/>
      <c r="D14" s="29" t="n"/>
      <c r="E14" s="29" t="n"/>
      <c r="F14" s="29" t="n"/>
      <c r="G14" s="29" t="n"/>
      <c r="H14" s="29" t="n"/>
      <c r="I14" s="29" t="n"/>
    </row>
    <row r="15" ht="22" customHeight="1">
      <c r="A15" s="27" t="inlineStr">
        <is>
          <t>終わった工数</t>
        </is>
      </c>
      <c r="B15" s="65">
        <f>SUM('入力する'!$D$5:$D$204)-SUM('入力する'!$K$5:$K$204)</f>
        <v/>
      </c>
      <c r="C15" s="29" t="n"/>
      <c r="D15" s="29" t="n"/>
      <c r="E15" s="29" t="n"/>
      <c r="F15" s="29" t="n"/>
      <c r="G15" s="29" t="n"/>
      <c r="H15" s="29" t="n"/>
      <c r="I15" s="29" t="n"/>
    </row>
    <row r="16" ht="22" customHeight="1">
      <c r="A16" s="27" t="inlineStr">
        <is>
          <t>残っている工数</t>
        </is>
      </c>
      <c r="B16" s="65">
        <f>SUM('入力する'!$K$5:$K$204)</f>
        <v/>
      </c>
      <c r="C16" s="29" t="n"/>
      <c r="D16" s="29" t="n"/>
      <c r="E16" s="29" t="n"/>
      <c r="F16" s="29" t="n"/>
      <c r="G16" s="29" t="n"/>
      <c r="H16" s="29" t="n"/>
      <c r="I16" s="29" t="n"/>
    </row>
    <row r="17" ht="22" customHeight="1">
      <c r="A17" s="27" t="inlineStr">
        <is>
          <t>全体の進捗率（工数ベース）</t>
        </is>
      </c>
      <c r="B17" s="66">
        <f>IF($B$14=0,"",$B$15/$B$14)</f>
        <v/>
      </c>
      <c r="C17" s="29" t="n"/>
      <c r="D17" s="29" t="n"/>
      <c r="E17" s="29" t="n"/>
      <c r="F17" s="29" t="n"/>
      <c r="G17" s="29" t="n"/>
      <c r="H17" s="29" t="n"/>
      <c r="I17" s="29" t="n"/>
    </row>
    <row r="18" ht="22" customHeight="1">
      <c r="A18" s="27" t="inlineStr">
        <is>
          <t>終わったタスクの割合（件数ベース）</t>
        </is>
      </c>
      <c r="B18" s="66">
        <f>IF($B$13=0,"",$B$27/$B$13)</f>
        <v/>
      </c>
      <c r="C18" s="29" t="n"/>
      <c r="D18" s="29" t="n"/>
      <c r="E18" s="29" t="n"/>
      <c r="F18" s="29" t="n"/>
      <c r="G18" s="29" t="n"/>
      <c r="H18" s="29" t="n"/>
      <c r="I18" s="29" t="n"/>
    </row>
    <row r="19" ht="22" customHeight="1">
      <c r="A19" s="27" t="inlineStr">
        <is>
          <t>全部を終えるのに必要な日数</t>
        </is>
      </c>
      <c r="B19" s="63">
        <f>SUM('入力する'!$G$5:$G$204)</f>
        <v/>
      </c>
      <c r="C19" s="29" t="n"/>
      <c r="D19" s="29" t="n"/>
      <c r="E19" s="29" t="n"/>
      <c r="F19" s="29" t="n"/>
      <c r="G19" s="29" t="n"/>
      <c r="H19" s="29" t="n"/>
      <c r="I19" s="29" t="n"/>
    </row>
    <row r="20" ht="22" customHeight="1">
      <c r="A20" s="27" t="inlineStr">
        <is>
          <t>1日に使える時間（「入力する」B2）</t>
        </is>
      </c>
      <c r="B20" s="65">
        <f>IF(OR('入力する'!$B$2="",'入力する'!$B$2&lt;=0),1,'入力する'!$B$2)</f>
        <v/>
      </c>
      <c r="C20" s="29" t="n"/>
      <c r="D20" s="29" t="n"/>
      <c r="E20" s="29" t="n"/>
      <c r="F20" s="29" t="n"/>
      <c r="G20" s="29" t="n"/>
      <c r="H20" s="29" t="n"/>
      <c r="I20" s="29" t="n"/>
    </row>
    <row r="21" ht="22" customHeight="1">
      <c r="A21" s="27" t="inlineStr">
        <is>
          <t>いま必要な1日あたりの時間</t>
        </is>
      </c>
      <c r="B21" s="65">
        <f>IF(OR($B$9="",$B$9&lt;=0),"",IF($B$16=0,0,$B$16/$B$9))</f>
        <v/>
      </c>
      <c r="C21" s="29" t="n"/>
      <c r="D21" s="29" t="n"/>
      <c r="E21" s="29" t="n"/>
      <c r="F21" s="29" t="n"/>
      <c r="G21" s="29" t="n"/>
      <c r="H21" s="29" t="n"/>
      <c r="I21" s="29" t="n"/>
    </row>
    <row r="22" ht="22" customHeight="1">
      <c r="A22" s="27" t="inlineStr">
        <is>
          <t>使える時間との差（プラスなら余裕）</t>
        </is>
      </c>
      <c r="B22" s="67">
        <f>IF($B$21="","",$B$20-$B$21)</f>
        <v/>
      </c>
      <c r="C22" s="29" t="n"/>
      <c r="D22" s="29" t="n"/>
      <c r="E22" s="29" t="n"/>
      <c r="F22" s="29" t="n"/>
      <c r="G22" s="29" t="n"/>
      <c r="H22" s="29" t="n"/>
      <c r="I22" s="29" t="n"/>
    </row>
    <row r="23" ht="22" customHeight="1">
      <c r="A23" s="27" t="inlineStr">
        <is>
          <t>間に合うかの判定</t>
        </is>
      </c>
      <c r="B23" s="31">
        <f>IF($B$6="","「入力する」B1に最終締切日を入れてください。",IF($B$14=0,"「入力する」にタスク名と予定工数を入れてください。",IF($B$16=0,"すべて終わりました。おつかれさまでした。",IF($B$9&lt;=0,"締切をすぎています。締切の交渉か、やることの絞りこみが必要です。",IF($B$21&lt;=$B$20*0.8,"余裕をもって間に合います。",IF($B$21&lt;=$B$20,"ぎりぎり間に合います。予定どおり進めてください。","このままだと間に合いません。工数を減らすか、1日に使える時間をふやしてください。"))))))</f>
        <v/>
      </c>
      <c r="C23" s="31" t="n"/>
      <c r="D23" s="31" t="n"/>
      <c r="E23" s="31" t="n"/>
      <c r="F23" s="31" t="n"/>
      <c r="G23" s="31" t="n"/>
      <c r="H23" s="31" t="n"/>
      <c r="I23" s="31" t="n"/>
    </row>
    <row r="24" ht="22" customHeight="1">
      <c r="A24" s="27" t="inlineStr">
        <is>
          <t>遅れているタスクの件数</t>
        </is>
      </c>
      <c r="B24" s="64">
        <f>COUNTIF('入力する'!$N$5:$N$204,"遅れています")</f>
        <v/>
      </c>
      <c r="C24" s="29" t="n"/>
      <c r="D24" s="29" t="n"/>
      <c r="E24" s="29" t="n"/>
      <c r="F24" s="29" t="n"/>
      <c r="G24" s="29" t="n"/>
      <c r="H24" s="29" t="n"/>
      <c r="I24" s="29" t="n"/>
    </row>
    <row r="25" ht="22" customHeight="1">
      <c r="A25" s="27" t="inlineStr">
        <is>
          <t>いま進めるタスクの件数</t>
        </is>
      </c>
      <c r="B25" s="64">
        <f>COUNTIF('入力する'!$N$5:$N$204,"いま進める")</f>
        <v/>
      </c>
      <c r="C25" s="29" t="n"/>
      <c r="D25" s="29" t="n"/>
      <c r="E25" s="29" t="n"/>
      <c r="F25" s="29" t="n"/>
      <c r="G25" s="29" t="n"/>
      <c r="H25" s="29" t="n"/>
      <c r="I25" s="29" t="n"/>
    </row>
    <row r="26" ht="22" customHeight="1">
      <c r="A26" s="27" t="inlineStr">
        <is>
          <t>これから始めるタスクの件数</t>
        </is>
      </c>
      <c r="B26" s="64">
        <f>COUNTIF('入力する'!$N$5:$N$204,"これから")</f>
        <v/>
      </c>
      <c r="C26" s="29" t="n"/>
      <c r="D26" s="29" t="n"/>
      <c r="E26" s="29" t="n"/>
      <c r="F26" s="29" t="n"/>
      <c r="G26" s="29" t="n"/>
      <c r="H26" s="29" t="n"/>
      <c r="I26" s="29" t="n"/>
    </row>
    <row r="27" ht="22" customHeight="1">
      <c r="A27" s="27" t="inlineStr">
        <is>
          <t>終わったタスクの件数</t>
        </is>
      </c>
      <c r="B27" s="64">
        <f>COUNTIF('入力する'!$N$5:$N$204,"完了")</f>
        <v/>
      </c>
      <c r="C27" s="29" t="n"/>
      <c r="D27" s="29" t="n"/>
      <c r="E27" s="29" t="n"/>
      <c r="F27" s="29" t="n"/>
      <c r="G27" s="29" t="n"/>
      <c r="H27" s="29" t="n"/>
      <c r="I27" s="29" t="n"/>
    </row>
    <row r="28" ht="22" customHeight="1">
      <c r="A28" s="27" t="inlineStr">
        <is>
          <t>予定より進みが遅い件数（進み具合がマイナス）</t>
        </is>
      </c>
      <c r="B28" s="64">
        <f>COUNTIF('入力する'!$M$5:$M$204,"&lt;0")</f>
        <v/>
      </c>
      <c r="C28" s="29" t="n"/>
      <c r="D28" s="29" t="n"/>
      <c r="E28" s="29" t="n"/>
      <c r="F28" s="29" t="n"/>
      <c r="G28" s="29" t="n"/>
      <c r="H28" s="29" t="n"/>
      <c r="I28" s="29" t="n"/>
    </row>
    <row r="29" ht="22" customHeight="1">
      <c r="A29" s="27" t="inlineStr">
        <is>
          <t>1件あたりの平均工数</t>
        </is>
      </c>
      <c r="B29" s="65">
        <f>IF($B$13=0,"",ROUND($B$14/$B$13,1))</f>
        <v/>
      </c>
      <c r="C29" s="29" t="n"/>
      <c r="D29" s="29" t="n"/>
      <c r="E29" s="29" t="n"/>
      <c r="F29" s="29" t="n"/>
      <c r="G29" s="29" t="n"/>
      <c r="H29" s="29" t="n"/>
      <c r="I29" s="29" t="n"/>
    </row>
    <row r="30" ht="22" customHeight="1">
      <c r="A30" s="27" t="inlineStr">
        <is>
          <t>ガントの左はしの日付（自動）</t>
        </is>
      </c>
      <c r="B30" s="28">
        <f>IF($B$10="","",MIN($B$10,$B$7))</f>
        <v/>
      </c>
      <c r="C30" s="29" t="n"/>
      <c r="D30" s="29" t="n"/>
      <c r="E30" s="29" t="n"/>
      <c r="F30" s="29" t="n"/>
      <c r="G30" s="29" t="n"/>
      <c r="H30" s="29" t="n"/>
      <c r="I30" s="29" t="n"/>
    </row>
    <row r="31" ht="22" customHeight="1">
      <c r="A31" s="27" t="inlineStr">
        <is>
          <t>ガント1マスの日数（自動）</t>
        </is>
      </c>
      <c r="B31" s="63">
        <f>IF($B$30="","",MAX(1,ROUNDUP(($B$6-$B$30+1)/12,0)))</f>
        <v/>
      </c>
      <c r="C31" s="29" t="n"/>
      <c r="D31" s="29" t="n"/>
      <c r="E31" s="29" t="n"/>
      <c r="F31" s="29" t="n"/>
      <c r="G31" s="29" t="n"/>
      <c r="H31" s="29" t="n"/>
      <c r="I31" s="29" t="n"/>
    </row>
    <row r="32" ht="22" customHeight="1">
      <c r="A32" s="3" t="inlineStr">
        <is>
          <t>※ 「いま必要な1日あたりの時間」が「1日に使える時間」をこえたら、その差ぶんだけ毎日はみ出していきます。気づいた日に手を打つほど、選べる手がふえます。</t>
        </is>
      </c>
    </row>
    <row r="33"/>
    <row r="34" ht="26" customHeight="1">
      <c r="A34" s="26" t="inlineStr">
        <is>
          <t>工程べつの集計（予定工数の多い順に順位）</t>
        </is>
      </c>
      <c r="B34" s="26" t="n"/>
      <c r="C34" s="26" t="n"/>
      <c r="D34" s="26" t="n"/>
      <c r="E34" s="26" t="n"/>
      <c r="F34" s="26" t="n"/>
      <c r="G34" s="26" t="n"/>
      <c r="H34" s="26" t="n"/>
      <c r="I34" s="26" t="n"/>
    </row>
    <row r="35" ht="26" customHeight="1">
      <c r="A35" s="7" t="inlineStr">
        <is>
          <t>工程</t>
        </is>
      </c>
      <c r="B35" s="7" t="inlineStr">
        <is>
          <t>件数</t>
        </is>
      </c>
      <c r="C35" s="7" t="inlineStr">
        <is>
          <t>予定工数</t>
        </is>
      </c>
      <c r="D35" s="7" t="inlineStr">
        <is>
          <t>残り工数</t>
        </is>
      </c>
      <c r="E35" s="7" t="inlineStr">
        <is>
          <t>進捗率</t>
        </is>
      </c>
      <c r="F35" s="7" t="inlineStr">
        <is>
          <t>工数の構成比</t>
        </is>
      </c>
      <c r="G35" s="7" t="inlineStr">
        <is>
          <t>遅れ</t>
        </is>
      </c>
      <c r="H35" s="7" t="inlineStr">
        <is>
          <t>順位</t>
        </is>
      </c>
      <c r="I35" s="7" t="n"/>
    </row>
    <row r="36" ht="22" customHeight="1">
      <c r="A36" s="29" t="inlineStr">
        <is>
          <t>企画・準備</t>
        </is>
      </c>
      <c r="B36" s="68">
        <f>COUNTIF('入力する'!$A$5:$A$204,$A36)</f>
        <v/>
      </c>
      <c r="C36" s="69">
        <f>SUMIF('入力する'!$A$5:$A$204,$A36,'入力する'!$D$5:$D$204)</f>
        <v/>
      </c>
      <c r="D36" s="69">
        <f>SUMIF('入力する'!$A$5:$A$204,$A36,'入力する'!$K$5:$K$204)</f>
        <v/>
      </c>
      <c r="E36" s="70">
        <f>IF($C36=0,"",($C36-$D36)/$C36)</f>
        <v/>
      </c>
      <c r="F36" s="70">
        <f>IF($C$43=0,"",$C36/$C$43)</f>
        <v/>
      </c>
      <c r="G36" s="68">
        <f>COUNTIFS('入力する'!$A$5:$A$204,$A36,'入力する'!$N$5:$N$204,"遅れています")</f>
        <v/>
      </c>
      <c r="H36" s="39">
        <f>IF($C36=0,"",RANK($C36,$C$36:$C$42))</f>
        <v/>
      </c>
      <c r="I36" s="29" t="n"/>
    </row>
    <row r="37" ht="22" customHeight="1">
      <c r="A37" s="40" t="inlineStr">
        <is>
          <t>情報あつめ</t>
        </is>
      </c>
      <c r="B37" s="71">
        <f>COUNTIF('入力する'!$A$5:$A$204,$A37)</f>
        <v/>
      </c>
      <c r="C37" s="72">
        <f>SUMIF('入力する'!$A$5:$A$204,$A37,'入力する'!$D$5:$D$204)</f>
        <v/>
      </c>
      <c r="D37" s="72">
        <f>SUMIF('入力する'!$A$5:$A$204,$A37,'入力する'!$K$5:$K$204)</f>
        <v/>
      </c>
      <c r="E37" s="73">
        <f>IF($C37=0,"",($C37-$D37)/$C37)</f>
        <v/>
      </c>
      <c r="F37" s="73">
        <f>IF($C$43=0,"",$C37/$C$43)</f>
        <v/>
      </c>
      <c r="G37" s="71">
        <f>COUNTIFS('入力する'!$A$5:$A$204,$A37,'入力する'!$N$5:$N$204,"遅れています")</f>
        <v/>
      </c>
      <c r="H37" s="44">
        <f>IF($C37=0,"",RANK($C37,$C$36:$C$42))</f>
        <v/>
      </c>
      <c r="I37" s="40" t="n"/>
    </row>
    <row r="38" ht="22" customHeight="1">
      <c r="A38" s="29" t="inlineStr">
        <is>
          <t>制作・作業</t>
        </is>
      </c>
      <c r="B38" s="68">
        <f>COUNTIF('入力する'!$A$5:$A$204,$A38)</f>
        <v/>
      </c>
      <c r="C38" s="69">
        <f>SUMIF('入力する'!$A$5:$A$204,$A38,'入力する'!$D$5:$D$204)</f>
        <v/>
      </c>
      <c r="D38" s="69">
        <f>SUMIF('入力する'!$A$5:$A$204,$A38,'入力する'!$K$5:$K$204)</f>
        <v/>
      </c>
      <c r="E38" s="70">
        <f>IF($C38=0,"",($C38-$D38)/$C38)</f>
        <v/>
      </c>
      <c r="F38" s="70">
        <f>IF($C$43=0,"",$C38/$C$43)</f>
        <v/>
      </c>
      <c r="G38" s="68">
        <f>COUNTIFS('入力する'!$A$5:$A$204,$A38,'入力する'!$N$5:$N$204,"遅れています")</f>
        <v/>
      </c>
      <c r="H38" s="39">
        <f>IF($C38=0,"",RANK($C38,$C$36:$C$42))</f>
        <v/>
      </c>
      <c r="I38" s="29" t="n"/>
    </row>
    <row r="39" ht="22" customHeight="1">
      <c r="A39" s="40" t="inlineStr">
        <is>
          <t>確認・レビュー</t>
        </is>
      </c>
      <c r="B39" s="71">
        <f>COUNTIF('入力する'!$A$5:$A$204,$A39)</f>
        <v/>
      </c>
      <c r="C39" s="72">
        <f>SUMIF('入力する'!$A$5:$A$204,$A39,'入力する'!$D$5:$D$204)</f>
        <v/>
      </c>
      <c r="D39" s="72">
        <f>SUMIF('入力する'!$A$5:$A$204,$A39,'入力する'!$K$5:$K$204)</f>
        <v/>
      </c>
      <c r="E39" s="73">
        <f>IF($C39=0,"",($C39-$D39)/$C39)</f>
        <v/>
      </c>
      <c r="F39" s="73">
        <f>IF($C$43=0,"",$C39/$C$43)</f>
        <v/>
      </c>
      <c r="G39" s="71">
        <f>COUNTIFS('入力する'!$A$5:$A$204,$A39,'入力する'!$N$5:$N$204,"遅れています")</f>
        <v/>
      </c>
      <c r="H39" s="44">
        <f>IF($C39=0,"",RANK($C39,$C$36:$C$42))</f>
        <v/>
      </c>
      <c r="I39" s="40" t="n"/>
    </row>
    <row r="40" ht="22" customHeight="1">
      <c r="A40" s="29" t="inlineStr">
        <is>
          <t>手直し</t>
        </is>
      </c>
      <c r="B40" s="68">
        <f>COUNTIF('入力する'!$A$5:$A$204,$A40)</f>
        <v/>
      </c>
      <c r="C40" s="69">
        <f>SUMIF('入力する'!$A$5:$A$204,$A40,'入力する'!$D$5:$D$204)</f>
        <v/>
      </c>
      <c r="D40" s="69">
        <f>SUMIF('入力する'!$A$5:$A$204,$A40,'入力する'!$K$5:$K$204)</f>
        <v/>
      </c>
      <c r="E40" s="70">
        <f>IF($C40=0,"",($C40-$D40)/$C40)</f>
        <v/>
      </c>
      <c r="F40" s="70">
        <f>IF($C$43=0,"",$C40/$C$43)</f>
        <v/>
      </c>
      <c r="G40" s="68">
        <f>COUNTIFS('入力する'!$A$5:$A$204,$A40,'入力する'!$N$5:$N$204,"遅れています")</f>
        <v/>
      </c>
      <c r="H40" s="39">
        <f>IF($C40=0,"",RANK($C40,$C$36:$C$42))</f>
        <v/>
      </c>
      <c r="I40" s="29" t="n"/>
    </row>
    <row r="41" ht="22" customHeight="1">
      <c r="A41" s="40" t="inlineStr">
        <is>
          <t>提出・公開</t>
        </is>
      </c>
      <c r="B41" s="71">
        <f>COUNTIF('入力する'!$A$5:$A$204,$A41)</f>
        <v/>
      </c>
      <c r="C41" s="72">
        <f>SUMIF('入力する'!$A$5:$A$204,$A41,'入力する'!$D$5:$D$204)</f>
        <v/>
      </c>
      <c r="D41" s="72">
        <f>SUMIF('入力する'!$A$5:$A$204,$A41,'入力する'!$K$5:$K$204)</f>
        <v/>
      </c>
      <c r="E41" s="73">
        <f>IF($C41=0,"",($C41-$D41)/$C41)</f>
        <v/>
      </c>
      <c r="F41" s="73">
        <f>IF($C$43=0,"",$C41/$C$43)</f>
        <v/>
      </c>
      <c r="G41" s="71">
        <f>COUNTIFS('入力する'!$A$5:$A$204,$A41,'入力する'!$N$5:$N$204,"遅れています")</f>
        <v/>
      </c>
      <c r="H41" s="44">
        <f>IF($C41=0,"",RANK($C41,$C$36:$C$42))</f>
        <v/>
      </c>
      <c r="I41" s="40" t="n"/>
    </row>
    <row r="42" ht="22" customHeight="1">
      <c r="A42" s="29" t="inlineStr">
        <is>
          <t>予備日</t>
        </is>
      </c>
      <c r="B42" s="68">
        <f>COUNTIF('入力する'!$A$5:$A$204,$A42)</f>
        <v/>
      </c>
      <c r="C42" s="69">
        <f>SUMIF('入力する'!$A$5:$A$204,$A42,'入力する'!$D$5:$D$204)</f>
        <v/>
      </c>
      <c r="D42" s="69">
        <f>SUMIF('入力する'!$A$5:$A$204,$A42,'入力する'!$K$5:$K$204)</f>
        <v/>
      </c>
      <c r="E42" s="70">
        <f>IF($C42=0,"",($C42-$D42)/$C42)</f>
        <v/>
      </c>
      <c r="F42" s="70">
        <f>IF($C$43=0,"",$C42/$C$43)</f>
        <v/>
      </c>
      <c r="G42" s="68">
        <f>COUNTIFS('入力する'!$A$5:$A$204,$A42,'入力する'!$N$5:$N$204,"遅れています")</f>
        <v/>
      </c>
      <c r="H42" s="39">
        <f>IF($C42=0,"",RANK($C42,$C$36:$C$42))</f>
        <v/>
      </c>
      <c r="I42" s="29" t="n"/>
    </row>
    <row r="43" ht="22" customHeight="1">
      <c r="A43" s="45" t="inlineStr">
        <is>
          <t>合計</t>
        </is>
      </c>
      <c r="B43" s="74">
        <f>SUM(B36:B42)</f>
        <v/>
      </c>
      <c r="C43" s="75">
        <f>SUM(C36:C42)</f>
        <v/>
      </c>
      <c r="D43" s="75">
        <f>SUM(D36:D42)</f>
        <v/>
      </c>
      <c r="E43" s="76">
        <f>IF($C$43=0,"",($C$43-$D$43)/$C$43)</f>
        <v/>
      </c>
      <c r="F43" s="76">
        <f>IF($C$43=0,"",1)</f>
        <v/>
      </c>
      <c r="G43" s="74">
        <f>SUM(G36:G42)</f>
        <v/>
      </c>
      <c r="H43" s="49" t="n"/>
      <c r="I43" s="31" t="n"/>
    </row>
    <row r="44" ht="22" customHeight="1">
      <c r="A44" s="3" t="inlineStr">
        <is>
          <t>※ 工程は「入力する」A列のプルダウンと同じ並びです。削るところを探すときは、ここの上から見ます。</t>
        </is>
      </c>
    </row>
    <row r="45"/>
    <row r="46" ht="26" customHeight="1">
      <c r="A46" s="26" t="inlineStr">
        <is>
          <t>担当べつの集計（薄い黄色の名前は書きかえられます）</t>
        </is>
      </c>
      <c r="B46" s="26" t="n"/>
      <c r="C46" s="26" t="n"/>
      <c r="D46" s="26" t="n"/>
      <c r="E46" s="26" t="n"/>
      <c r="F46" s="26" t="n"/>
      <c r="G46" s="26" t="n"/>
      <c r="H46" s="26" t="n"/>
      <c r="I46" s="26" t="n"/>
    </row>
    <row r="47" ht="26" customHeight="1">
      <c r="A47" s="7" t="inlineStr">
        <is>
          <t>担当</t>
        </is>
      </c>
      <c r="B47" s="7" t="inlineStr">
        <is>
          <t>件数</t>
        </is>
      </c>
      <c r="C47" s="7" t="inlineStr">
        <is>
          <t>予定工数</t>
        </is>
      </c>
      <c r="D47" s="7" t="inlineStr">
        <is>
          <t>残り工数</t>
        </is>
      </c>
      <c r="E47" s="7" t="inlineStr">
        <is>
          <t>進捗率</t>
        </is>
      </c>
      <c r="F47" s="7" t="inlineStr">
        <is>
          <t>工数の構成比</t>
        </is>
      </c>
      <c r="G47" s="7" t="inlineStr">
        <is>
          <t>遅れ</t>
        </is>
      </c>
      <c r="H47" s="7" t="inlineStr">
        <is>
          <t>順位</t>
        </is>
      </c>
      <c r="I47" s="7" t="n"/>
    </row>
    <row r="48" ht="22" customHeight="1">
      <c r="A48" s="80" t="inlineStr">
        <is>
          <t>自分</t>
        </is>
      </c>
      <c r="B48" s="68">
        <f>COUNTIF('入力する'!$C$5:$C$204,$A48)</f>
        <v/>
      </c>
      <c r="C48" s="69">
        <f>SUMIF('入力する'!$C$5:$C$204,$A48,'入力する'!$D$5:$D$204)</f>
        <v/>
      </c>
      <c r="D48" s="69">
        <f>SUMIF('入力する'!$C$5:$C$204,$A48,'入力する'!$K$5:$K$204)</f>
        <v/>
      </c>
      <c r="E48" s="70">
        <f>IF($C48=0,"",($C48-$D48)/$C48)</f>
        <v/>
      </c>
      <c r="F48" s="70">
        <f>IF($C$54=0,"",$C48/$C$54)</f>
        <v/>
      </c>
      <c r="G48" s="68">
        <f>COUNTIFS('入力する'!$C$5:$C$204,$A48,'入力する'!$N$5:$N$204,"遅れています")</f>
        <v/>
      </c>
      <c r="H48" s="39">
        <f>IF($C48=0,"",RANK($C48,$C$48:$C$53))</f>
        <v/>
      </c>
      <c r="I48" s="29" t="n"/>
    </row>
    <row r="49" ht="22" customHeight="1">
      <c r="A49" s="80" t="inlineStr">
        <is>
          <t>同僚A</t>
        </is>
      </c>
      <c r="B49" s="71">
        <f>COUNTIF('入力する'!$C$5:$C$204,$A49)</f>
        <v/>
      </c>
      <c r="C49" s="72">
        <f>SUMIF('入力する'!$C$5:$C$204,$A49,'入力する'!$D$5:$D$204)</f>
        <v/>
      </c>
      <c r="D49" s="72">
        <f>SUMIF('入力する'!$C$5:$C$204,$A49,'入力する'!$K$5:$K$204)</f>
        <v/>
      </c>
      <c r="E49" s="73">
        <f>IF($C49=0,"",($C49-$D49)/$C49)</f>
        <v/>
      </c>
      <c r="F49" s="73">
        <f>IF($C$54=0,"",$C49/$C$54)</f>
        <v/>
      </c>
      <c r="G49" s="71">
        <f>COUNTIFS('入力する'!$C$5:$C$204,$A49,'入力する'!$N$5:$N$204,"遅れています")</f>
        <v/>
      </c>
      <c r="H49" s="44">
        <f>IF($C49=0,"",RANK($C49,$C$48:$C$53))</f>
        <v/>
      </c>
      <c r="I49" s="40" t="n"/>
    </row>
    <row r="50" ht="22" customHeight="1">
      <c r="A50" s="80" t="inlineStr">
        <is>
          <t>同僚B</t>
        </is>
      </c>
      <c r="B50" s="68">
        <f>COUNTIF('入力する'!$C$5:$C$204,$A50)</f>
        <v/>
      </c>
      <c r="C50" s="69">
        <f>SUMIF('入力する'!$C$5:$C$204,$A50,'入力する'!$D$5:$D$204)</f>
        <v/>
      </c>
      <c r="D50" s="69">
        <f>SUMIF('入力する'!$C$5:$C$204,$A50,'入力する'!$K$5:$K$204)</f>
        <v/>
      </c>
      <c r="E50" s="70">
        <f>IF($C50=0,"",($C50-$D50)/$C50)</f>
        <v/>
      </c>
      <c r="F50" s="70">
        <f>IF($C$54=0,"",$C50/$C$54)</f>
        <v/>
      </c>
      <c r="G50" s="68">
        <f>COUNTIFS('入力する'!$C$5:$C$204,$A50,'入力する'!$N$5:$N$204,"遅れています")</f>
        <v/>
      </c>
      <c r="H50" s="39">
        <f>IF($C50=0,"",RANK($C50,$C$48:$C$53))</f>
        <v/>
      </c>
      <c r="I50" s="29" t="n"/>
    </row>
    <row r="51" ht="22" customHeight="1">
      <c r="A51" s="80" t="inlineStr">
        <is>
          <t>家族・パートナー</t>
        </is>
      </c>
      <c r="B51" s="71">
        <f>COUNTIF('入力する'!$C$5:$C$204,$A51)</f>
        <v/>
      </c>
      <c r="C51" s="72">
        <f>SUMIF('入力する'!$C$5:$C$204,$A51,'入力する'!$D$5:$D$204)</f>
        <v/>
      </c>
      <c r="D51" s="72">
        <f>SUMIF('入力する'!$C$5:$C$204,$A51,'入力する'!$K$5:$K$204)</f>
        <v/>
      </c>
      <c r="E51" s="73">
        <f>IF($C51=0,"",($C51-$D51)/$C51)</f>
        <v/>
      </c>
      <c r="F51" s="73">
        <f>IF($C$54=0,"",$C51/$C$54)</f>
        <v/>
      </c>
      <c r="G51" s="71">
        <f>COUNTIFS('入力する'!$C$5:$C$204,$A51,'入力する'!$N$5:$N$204,"遅れています")</f>
        <v/>
      </c>
      <c r="H51" s="44">
        <f>IF($C51=0,"",RANK($C51,$C$48:$C$53))</f>
        <v/>
      </c>
      <c r="I51" s="40" t="n"/>
    </row>
    <row r="52" ht="22" customHeight="1">
      <c r="A52" s="80" t="inlineStr">
        <is>
          <t>外注さん</t>
        </is>
      </c>
      <c r="B52" s="68">
        <f>COUNTIF('入力する'!$C$5:$C$204,$A52)</f>
        <v/>
      </c>
      <c r="C52" s="69">
        <f>SUMIF('入力する'!$C$5:$C$204,$A52,'入力する'!$D$5:$D$204)</f>
        <v/>
      </c>
      <c r="D52" s="69">
        <f>SUMIF('入力する'!$C$5:$C$204,$A52,'入力する'!$K$5:$K$204)</f>
        <v/>
      </c>
      <c r="E52" s="70">
        <f>IF($C52=0,"",($C52-$D52)/$C52)</f>
        <v/>
      </c>
      <c r="F52" s="70">
        <f>IF($C$54=0,"",$C52/$C$54)</f>
        <v/>
      </c>
      <c r="G52" s="68">
        <f>COUNTIFS('入力する'!$C$5:$C$204,$A52,'入力する'!$N$5:$N$204,"遅れています")</f>
        <v/>
      </c>
      <c r="H52" s="39">
        <f>IF($C52=0,"",RANK($C52,$C$48:$C$53))</f>
        <v/>
      </c>
      <c r="I52" s="29" t="n"/>
    </row>
    <row r="53" ht="22" customHeight="1">
      <c r="A53" s="80" t="inlineStr">
        <is>
          <t>その他</t>
        </is>
      </c>
      <c r="B53" s="71">
        <f>COUNTIF('入力する'!$C$5:$C$204,$A53)</f>
        <v/>
      </c>
      <c r="C53" s="72">
        <f>SUMIF('入力する'!$C$5:$C$204,$A53,'入力する'!$D$5:$D$204)</f>
        <v/>
      </c>
      <c r="D53" s="72">
        <f>SUMIF('入力する'!$C$5:$C$204,$A53,'入力する'!$K$5:$K$204)</f>
        <v/>
      </c>
      <c r="E53" s="73">
        <f>IF($C53=0,"",($C53-$D53)/$C53)</f>
        <v/>
      </c>
      <c r="F53" s="73">
        <f>IF($C$54=0,"",$C53/$C$54)</f>
        <v/>
      </c>
      <c r="G53" s="71">
        <f>COUNTIFS('入力する'!$C$5:$C$204,$A53,'入力する'!$N$5:$N$204,"遅れています")</f>
        <v/>
      </c>
      <c r="H53" s="44">
        <f>IF($C53=0,"",RANK($C53,$C$48:$C$53))</f>
        <v/>
      </c>
      <c r="I53" s="40" t="n"/>
    </row>
    <row r="54" ht="22" customHeight="1">
      <c r="A54" s="45" t="inlineStr">
        <is>
          <t>合計</t>
        </is>
      </c>
      <c r="B54" s="74">
        <f>SUM(B48:B53)</f>
        <v/>
      </c>
      <c r="C54" s="75">
        <f>SUM(C48:C53)</f>
        <v/>
      </c>
      <c r="D54" s="75">
        <f>SUM(D48:D53)</f>
        <v/>
      </c>
      <c r="E54" s="76">
        <f>IF($C$54=0,"",($C$54-$D$54)/$C$54)</f>
        <v/>
      </c>
      <c r="F54" s="76">
        <f>IF($C$54=0,"",1)</f>
        <v/>
      </c>
      <c r="G54" s="74">
        <f>SUM(G48:G53)</f>
        <v/>
      </c>
      <c r="H54" s="49" t="n"/>
      <c r="I54" s="31" t="n"/>
    </row>
    <row r="55" ht="22" customHeight="1">
      <c r="A55" s="3" t="inlineStr">
        <is>
          <t>※ ここで書きかえた名前が、そのまま「入力する」C列のプルダウンになります。</t>
        </is>
      </c>
    </row>
    <row r="56"/>
    <row r="57" ht="26" customHeight="1">
      <c r="A57" s="26" t="inlineStr">
        <is>
          <t>状態べつの内訳</t>
        </is>
      </c>
      <c r="B57" s="26" t="n"/>
      <c r="C57" s="26" t="n"/>
      <c r="D57" s="26" t="n"/>
      <c r="E57" s="26" t="n"/>
      <c r="F57" s="26" t="n"/>
      <c r="G57" s="26" t="n"/>
      <c r="H57" s="26" t="n"/>
      <c r="I57" s="26" t="n"/>
    </row>
    <row r="58" ht="26" customHeight="1">
      <c r="A58" s="7" t="inlineStr">
        <is>
          <t>状態</t>
        </is>
      </c>
      <c r="B58" s="7" t="inlineStr">
        <is>
          <t>件数</t>
        </is>
      </c>
      <c r="C58" s="7" t="inlineStr">
        <is>
          <t>件数の構成比</t>
        </is>
      </c>
      <c r="D58" s="7" t="inlineStr">
        <is>
          <t>予定工数</t>
        </is>
      </c>
      <c r="E58" s="7" t="inlineStr">
        <is>
          <t>残り工数</t>
        </is>
      </c>
      <c r="F58" s="7" t="inlineStr">
        <is>
          <t>見かた</t>
        </is>
      </c>
      <c r="G58" s="7" t="n"/>
      <c r="H58" s="7" t="n"/>
      <c r="I58" s="7" t="n"/>
    </row>
    <row r="59" ht="22" customHeight="1">
      <c r="A59" s="39" t="inlineStr">
        <is>
          <t>完了</t>
        </is>
      </c>
      <c r="B59" s="68">
        <f>COUNTIF('入力する'!$N$5:$N$204,$A59)</f>
        <v/>
      </c>
      <c r="C59" s="70">
        <f>IF($B$13=0,"",$B59/$B$13)</f>
        <v/>
      </c>
      <c r="D59" s="69">
        <f>SUMIF('入力する'!$N$5:$N$204,$A59,'入力する'!$D$5:$D$204)</f>
        <v/>
      </c>
      <c r="E59" s="69">
        <f>SUMIF('入力する'!$N$5:$N$204,$A59,'入力する'!$K$5:$K$204)</f>
        <v/>
      </c>
      <c r="F59" s="29" t="inlineStr">
        <is>
          <t>進捗率が100%の行です。ここがふえるほど残り工数が減ります。</t>
        </is>
      </c>
      <c r="G59" s="29" t="n"/>
      <c r="H59" s="29" t="n"/>
      <c r="I59" s="29" t="n"/>
    </row>
    <row r="60" ht="22" customHeight="1">
      <c r="A60" s="44" t="inlineStr">
        <is>
          <t>遅れています</t>
        </is>
      </c>
      <c r="B60" s="71">
        <f>COUNTIF('入力する'!$N$5:$N$204,$A60)</f>
        <v/>
      </c>
      <c r="C60" s="73">
        <f>IF($B$13=0,"",$B60/$B$13)</f>
        <v/>
      </c>
      <c r="D60" s="72">
        <f>SUMIF('入力する'!$N$5:$N$204,$A60,'入力する'!$D$5:$D$204)</f>
        <v/>
      </c>
      <c r="E60" s="72">
        <f>SUMIF('入力する'!$N$5:$N$204,$A60,'入力する'!$K$5:$K$204)</f>
        <v/>
      </c>
      <c r="F60" s="40" t="inlineStr">
        <is>
          <t>期限をすぎたのに終わっていない行です。今日いちばんに片づけます。</t>
        </is>
      </c>
      <c r="G60" s="40" t="n"/>
      <c r="H60" s="40" t="n"/>
      <c r="I60" s="40" t="n"/>
    </row>
    <row r="61" ht="22" customHeight="1">
      <c r="A61" s="39" t="inlineStr">
        <is>
          <t>いま進める</t>
        </is>
      </c>
      <c r="B61" s="68">
        <f>COUNTIF('入力する'!$N$5:$N$204,$A61)</f>
        <v/>
      </c>
      <c r="C61" s="70">
        <f>IF($B$13=0,"",$B61/$B$13)</f>
        <v/>
      </c>
      <c r="D61" s="69">
        <f>SUMIF('入力する'!$N$5:$N$204,$A61,'入力する'!$D$5:$D$204)</f>
        <v/>
      </c>
      <c r="E61" s="69">
        <f>SUMIF('入力する'!$N$5:$N$204,$A61,'入力する'!$K$5:$K$204)</f>
        <v/>
      </c>
      <c r="F61" s="29" t="inlineStr">
        <is>
          <t>今日が着手日から期限のあいだにある行です。今日の作業はここから選びます。</t>
        </is>
      </c>
      <c r="G61" s="29" t="n"/>
      <c r="H61" s="29" t="n"/>
      <c r="I61" s="29" t="n"/>
    </row>
    <row r="62" ht="22" customHeight="1">
      <c r="A62" s="44" t="inlineStr">
        <is>
          <t>これから</t>
        </is>
      </c>
      <c r="B62" s="71">
        <f>COUNTIF('入力する'!$N$5:$N$204,$A62)</f>
        <v/>
      </c>
      <c r="C62" s="73">
        <f>IF($B$13=0,"",$B62/$B$13)</f>
        <v/>
      </c>
      <c r="D62" s="72">
        <f>SUMIF('入力する'!$N$5:$N$204,$A62,'入力する'!$D$5:$D$204)</f>
        <v/>
      </c>
      <c r="E62" s="72">
        <f>SUMIF('入力する'!$N$5:$N$204,$A62,'入力する'!$K$5:$K$204)</f>
        <v/>
      </c>
      <c r="F62" s="40" t="inlineStr">
        <is>
          <t>着手日がまだ先の行です。前倒しできると後半が楽になります。</t>
        </is>
      </c>
      <c r="G62" s="40" t="n"/>
      <c r="H62" s="40" t="n"/>
      <c r="I62" s="40" t="n"/>
    </row>
    <row r="63" ht="22" customHeight="1">
      <c r="A63" s="39" t="inlineStr">
        <is>
          <t>入力が足りません</t>
        </is>
      </c>
      <c r="B63" s="68">
        <f>COUNTIF('入力する'!$N$5:$N$204,$A63)</f>
        <v/>
      </c>
      <c r="C63" s="70">
        <f>IF($B$13=0,"",$B63/$B$13)</f>
        <v/>
      </c>
      <c r="D63" s="69">
        <f>SUMIF('入力する'!$N$5:$N$204,$A63,'入力する'!$D$5:$D$204)</f>
        <v/>
      </c>
      <c r="E63" s="69">
        <f>SUMIF('入力する'!$N$5:$N$204,$A63,'入力する'!$K$5:$K$204)</f>
        <v/>
      </c>
      <c r="F63" s="29" t="inlineStr">
        <is>
          <t>タスク名はあるのに予定工数が空の行です。</t>
        </is>
      </c>
      <c r="G63" s="29" t="n"/>
      <c r="H63" s="29" t="n"/>
      <c r="I63" s="29" t="n"/>
    </row>
    <row r="64" ht="22" customHeight="1">
      <c r="A64" s="44" t="inlineStr">
        <is>
          <t>日程が出ません</t>
        </is>
      </c>
      <c r="B64" s="71">
        <f>COUNTIF('入力する'!$N$5:$N$204,$A64)</f>
        <v/>
      </c>
      <c r="C64" s="73">
        <f>IF($B$13=0,"",$B64/$B$13)</f>
        <v/>
      </c>
      <c r="D64" s="72">
        <f>SUMIF('入力する'!$N$5:$N$204,$A64,'入力する'!$D$5:$D$204)</f>
        <v/>
      </c>
      <c r="E64" s="72">
        <f>SUMIF('入力する'!$N$5:$N$204,$A64,'入力する'!$K$5:$K$204)</f>
        <v/>
      </c>
      <c r="F64" s="40" t="inlineStr">
        <is>
          <t>締切日が空か、工数が入っていないため着手日と期限を出せません。</t>
        </is>
      </c>
      <c r="G64" s="40" t="n"/>
      <c r="H64" s="40" t="n"/>
      <c r="I64" s="40" t="n"/>
    </row>
    <row r="65"/>
    <row r="66" ht="26" customHeight="1">
      <c r="A66" s="26" t="inlineStr">
        <is>
          <t>月べつの推移（期限の月で数えています）</t>
        </is>
      </c>
      <c r="B66" s="26" t="n"/>
      <c r="C66" s="26" t="n"/>
      <c r="D66" s="26" t="n"/>
      <c r="E66" s="26" t="n"/>
      <c r="F66" s="26" t="n"/>
      <c r="G66" s="26" t="n"/>
      <c r="H66" s="26" t="n"/>
      <c r="I66" s="26" t="n"/>
    </row>
    <row r="67" ht="26" customHeight="1">
      <c r="A67" s="7" t="inlineStr">
        <is>
          <t>月</t>
        </is>
      </c>
      <c r="B67" s="7" t="inlineStr">
        <is>
          <t>件数</t>
        </is>
      </c>
      <c r="C67" s="7" t="inlineStr">
        <is>
          <t>予定工数</t>
        </is>
      </c>
      <c r="D67" s="7" t="inlineStr">
        <is>
          <t>残り工数</t>
        </is>
      </c>
      <c r="E67" s="7" t="inlineStr">
        <is>
          <t>終わった工数</t>
        </is>
      </c>
      <c r="F67" s="7" t="inlineStr">
        <is>
          <t>進捗率</t>
        </is>
      </c>
      <c r="G67" s="7" t="inlineStr">
        <is>
          <t>遅れ</t>
        </is>
      </c>
      <c r="H67" s="7" t="n"/>
      <c r="I67" s="7" t="n"/>
    </row>
    <row r="68" ht="22" customHeight="1">
      <c r="A68" s="39">
        <f>IF($B$30="","",TEXT(DATE(YEAR($B$30),MONTH($B$30)+0,1),"yyyy/mm"))</f>
        <v/>
      </c>
      <c r="B68" s="68">
        <f>IF($A68="","",COUNTIF('入力する'!$O$5:$O$204,$A68))</f>
        <v/>
      </c>
      <c r="C68" s="69">
        <f>IF($A68="","",SUMIF('入力する'!$O$5:$O$204,$A68,'入力する'!$D$5:$D$204))</f>
        <v/>
      </c>
      <c r="D68" s="69">
        <f>IF($A68="","",SUMIF('入力する'!$O$5:$O$204,$A68,'入力する'!$K$5:$K$204))</f>
        <v/>
      </c>
      <c r="E68" s="69">
        <f>IF($A68="","",$C68-$D68)</f>
        <v/>
      </c>
      <c r="F68" s="70">
        <f>IF($A68="","",IF($C68=0,"",$E68/$C68))</f>
        <v/>
      </c>
      <c r="G68" s="68">
        <f>IF($A68="","",COUNTIFS('入力する'!$O$5:$O$204,$A68,'入力する'!$N$5:$N$204,"遅れています"))</f>
        <v/>
      </c>
      <c r="H68" s="29" t="n"/>
      <c r="I68" s="29" t="n"/>
    </row>
    <row r="69" ht="22" customHeight="1">
      <c r="A69" s="44">
        <f>IF($B$30="","",TEXT(DATE(YEAR($B$30),MONTH($B$30)+1,1),"yyyy/mm"))</f>
        <v/>
      </c>
      <c r="B69" s="71">
        <f>IF($A69="","",COUNTIF('入力する'!$O$5:$O$204,$A69))</f>
        <v/>
      </c>
      <c r="C69" s="72">
        <f>IF($A69="","",SUMIF('入力する'!$O$5:$O$204,$A69,'入力する'!$D$5:$D$204))</f>
        <v/>
      </c>
      <c r="D69" s="72">
        <f>IF($A69="","",SUMIF('入力する'!$O$5:$O$204,$A69,'入力する'!$K$5:$K$204))</f>
        <v/>
      </c>
      <c r="E69" s="72">
        <f>IF($A69="","",$C69-$D69)</f>
        <v/>
      </c>
      <c r="F69" s="73">
        <f>IF($A69="","",IF($C69=0,"",$E69/$C69))</f>
        <v/>
      </c>
      <c r="G69" s="71">
        <f>IF($A69="","",COUNTIFS('入力する'!$O$5:$O$204,$A69,'入力する'!$N$5:$N$204,"遅れています"))</f>
        <v/>
      </c>
      <c r="H69" s="40" t="n"/>
      <c r="I69" s="40" t="n"/>
    </row>
    <row r="70" ht="22" customHeight="1">
      <c r="A70" s="39">
        <f>IF($B$30="","",TEXT(DATE(YEAR($B$30),MONTH($B$30)+2,1),"yyyy/mm"))</f>
        <v/>
      </c>
      <c r="B70" s="68">
        <f>IF($A70="","",COUNTIF('入力する'!$O$5:$O$204,$A70))</f>
        <v/>
      </c>
      <c r="C70" s="69">
        <f>IF($A70="","",SUMIF('入力する'!$O$5:$O$204,$A70,'入力する'!$D$5:$D$204))</f>
        <v/>
      </c>
      <c r="D70" s="69">
        <f>IF($A70="","",SUMIF('入力する'!$O$5:$O$204,$A70,'入力する'!$K$5:$K$204))</f>
        <v/>
      </c>
      <c r="E70" s="69">
        <f>IF($A70="","",$C70-$D70)</f>
        <v/>
      </c>
      <c r="F70" s="70">
        <f>IF($A70="","",IF($C70=0,"",$E70/$C70))</f>
        <v/>
      </c>
      <c r="G70" s="68">
        <f>IF($A70="","",COUNTIFS('入力する'!$O$5:$O$204,$A70,'入力する'!$N$5:$N$204,"遅れています"))</f>
        <v/>
      </c>
      <c r="H70" s="29" t="n"/>
      <c r="I70" s="29" t="n"/>
    </row>
    <row r="71" ht="22" customHeight="1">
      <c r="A71" s="44">
        <f>IF($B$30="","",TEXT(DATE(YEAR($B$30),MONTH($B$30)+3,1),"yyyy/mm"))</f>
        <v/>
      </c>
      <c r="B71" s="71">
        <f>IF($A71="","",COUNTIF('入力する'!$O$5:$O$204,$A71))</f>
        <v/>
      </c>
      <c r="C71" s="72">
        <f>IF($A71="","",SUMIF('入力する'!$O$5:$O$204,$A71,'入力する'!$D$5:$D$204))</f>
        <v/>
      </c>
      <c r="D71" s="72">
        <f>IF($A71="","",SUMIF('入力する'!$O$5:$O$204,$A71,'入力する'!$K$5:$K$204))</f>
        <v/>
      </c>
      <c r="E71" s="72">
        <f>IF($A71="","",$C71-$D71)</f>
        <v/>
      </c>
      <c r="F71" s="73">
        <f>IF($A71="","",IF($C71=0,"",$E71/$C71))</f>
        <v/>
      </c>
      <c r="G71" s="71">
        <f>IF($A71="","",COUNTIFS('入力する'!$O$5:$O$204,$A71,'入力する'!$N$5:$N$204,"遅れています"))</f>
        <v/>
      </c>
      <c r="H71" s="40" t="n"/>
      <c r="I71" s="40" t="n"/>
    </row>
    <row r="72" ht="22" customHeight="1">
      <c r="A72" s="39">
        <f>IF($B$30="","",TEXT(DATE(YEAR($B$30),MONTH($B$30)+4,1),"yyyy/mm"))</f>
        <v/>
      </c>
      <c r="B72" s="68">
        <f>IF($A72="","",COUNTIF('入力する'!$O$5:$O$204,$A72))</f>
        <v/>
      </c>
      <c r="C72" s="69">
        <f>IF($A72="","",SUMIF('入力する'!$O$5:$O$204,$A72,'入力する'!$D$5:$D$204))</f>
        <v/>
      </c>
      <c r="D72" s="69">
        <f>IF($A72="","",SUMIF('入力する'!$O$5:$O$204,$A72,'入力する'!$K$5:$K$204))</f>
        <v/>
      </c>
      <c r="E72" s="69">
        <f>IF($A72="","",$C72-$D72)</f>
        <v/>
      </c>
      <c r="F72" s="70">
        <f>IF($A72="","",IF($C72=0,"",$E72/$C72))</f>
        <v/>
      </c>
      <c r="G72" s="68">
        <f>IF($A72="","",COUNTIFS('入力する'!$O$5:$O$204,$A72,'入力する'!$N$5:$N$204,"遅れています"))</f>
        <v/>
      </c>
      <c r="H72" s="29" t="n"/>
      <c r="I72" s="29" t="n"/>
    </row>
    <row r="73" ht="22" customHeight="1">
      <c r="A73" s="44">
        <f>IF($B$30="","",TEXT(DATE(YEAR($B$30),MONTH($B$30)+5,1),"yyyy/mm"))</f>
        <v/>
      </c>
      <c r="B73" s="71">
        <f>IF($A73="","",COUNTIF('入力する'!$O$5:$O$204,$A73))</f>
        <v/>
      </c>
      <c r="C73" s="72">
        <f>IF($A73="","",SUMIF('入力する'!$O$5:$O$204,$A73,'入力する'!$D$5:$D$204))</f>
        <v/>
      </c>
      <c r="D73" s="72">
        <f>IF($A73="","",SUMIF('入力する'!$O$5:$O$204,$A73,'入力する'!$K$5:$K$204))</f>
        <v/>
      </c>
      <c r="E73" s="72">
        <f>IF($A73="","",$C73-$D73)</f>
        <v/>
      </c>
      <c r="F73" s="73">
        <f>IF($A73="","",IF($C73=0,"",$E73/$C73))</f>
        <v/>
      </c>
      <c r="G73" s="71">
        <f>IF($A73="","",COUNTIFS('入力する'!$O$5:$O$204,$A73,'入力する'!$N$5:$N$204,"遅れています"))</f>
        <v/>
      </c>
      <c r="H73" s="40" t="n"/>
      <c r="I73" s="40" t="n"/>
    </row>
    <row r="74" ht="22" customHeight="1">
      <c r="A74" s="39">
        <f>IF($B$30="","",TEXT(DATE(YEAR($B$30),MONTH($B$30)+6,1),"yyyy/mm"))</f>
        <v/>
      </c>
      <c r="B74" s="68">
        <f>IF($A74="","",COUNTIF('入力する'!$O$5:$O$204,$A74))</f>
        <v/>
      </c>
      <c r="C74" s="69">
        <f>IF($A74="","",SUMIF('入力する'!$O$5:$O$204,$A74,'入力する'!$D$5:$D$204))</f>
        <v/>
      </c>
      <c r="D74" s="69">
        <f>IF($A74="","",SUMIF('入力する'!$O$5:$O$204,$A74,'入力する'!$K$5:$K$204))</f>
        <v/>
      </c>
      <c r="E74" s="69">
        <f>IF($A74="","",$C74-$D74)</f>
        <v/>
      </c>
      <c r="F74" s="70">
        <f>IF($A74="","",IF($C74=0,"",$E74/$C74))</f>
        <v/>
      </c>
      <c r="G74" s="68">
        <f>IF($A74="","",COUNTIFS('入力する'!$O$5:$O$204,$A74,'入力する'!$N$5:$N$204,"遅れています"))</f>
        <v/>
      </c>
      <c r="H74" s="29" t="n"/>
      <c r="I74" s="29" t="n"/>
    </row>
    <row r="75" ht="22" customHeight="1">
      <c r="A75" s="44">
        <f>IF($B$30="","",TEXT(DATE(YEAR($B$30),MONTH($B$30)+7,1),"yyyy/mm"))</f>
        <v/>
      </c>
      <c r="B75" s="71">
        <f>IF($A75="","",COUNTIF('入力する'!$O$5:$O$204,$A75))</f>
        <v/>
      </c>
      <c r="C75" s="72">
        <f>IF($A75="","",SUMIF('入力する'!$O$5:$O$204,$A75,'入力する'!$D$5:$D$204))</f>
        <v/>
      </c>
      <c r="D75" s="72">
        <f>IF($A75="","",SUMIF('入力する'!$O$5:$O$204,$A75,'入力する'!$K$5:$K$204))</f>
        <v/>
      </c>
      <c r="E75" s="72">
        <f>IF($A75="","",$C75-$D75)</f>
        <v/>
      </c>
      <c r="F75" s="73">
        <f>IF($A75="","",IF($C75=0,"",$E75/$C75))</f>
        <v/>
      </c>
      <c r="G75" s="71">
        <f>IF($A75="","",COUNTIFS('入力する'!$O$5:$O$204,$A75,'入力する'!$N$5:$N$204,"遅れています"))</f>
        <v/>
      </c>
      <c r="H75" s="40" t="n"/>
      <c r="I75" s="40" t="n"/>
    </row>
    <row r="76" ht="22" customHeight="1">
      <c r="A76" s="39">
        <f>IF($B$30="","",TEXT(DATE(YEAR($B$30),MONTH($B$30)+8,1),"yyyy/mm"))</f>
        <v/>
      </c>
      <c r="B76" s="68">
        <f>IF($A76="","",COUNTIF('入力する'!$O$5:$O$204,$A76))</f>
        <v/>
      </c>
      <c r="C76" s="69">
        <f>IF($A76="","",SUMIF('入力する'!$O$5:$O$204,$A76,'入力する'!$D$5:$D$204))</f>
        <v/>
      </c>
      <c r="D76" s="69">
        <f>IF($A76="","",SUMIF('入力する'!$O$5:$O$204,$A76,'入力する'!$K$5:$K$204))</f>
        <v/>
      </c>
      <c r="E76" s="69">
        <f>IF($A76="","",$C76-$D76)</f>
        <v/>
      </c>
      <c r="F76" s="70">
        <f>IF($A76="","",IF($C76=0,"",$E76/$C76))</f>
        <v/>
      </c>
      <c r="G76" s="68">
        <f>IF($A76="","",COUNTIFS('入力する'!$O$5:$O$204,$A76,'入力する'!$N$5:$N$204,"遅れています"))</f>
        <v/>
      </c>
      <c r="H76" s="29" t="n"/>
      <c r="I76" s="29" t="n"/>
    </row>
    <row r="77" ht="22" customHeight="1">
      <c r="A77" s="44">
        <f>IF($B$30="","",TEXT(DATE(YEAR($B$30),MONTH($B$30)+9,1),"yyyy/mm"))</f>
        <v/>
      </c>
      <c r="B77" s="71">
        <f>IF($A77="","",COUNTIF('入力する'!$O$5:$O$204,$A77))</f>
        <v/>
      </c>
      <c r="C77" s="72">
        <f>IF($A77="","",SUMIF('入力する'!$O$5:$O$204,$A77,'入力する'!$D$5:$D$204))</f>
        <v/>
      </c>
      <c r="D77" s="72">
        <f>IF($A77="","",SUMIF('入力する'!$O$5:$O$204,$A77,'入力する'!$K$5:$K$204))</f>
        <v/>
      </c>
      <c r="E77" s="72">
        <f>IF($A77="","",$C77-$D77)</f>
        <v/>
      </c>
      <c r="F77" s="73">
        <f>IF($A77="","",IF($C77=0,"",$E77/$C77))</f>
        <v/>
      </c>
      <c r="G77" s="71">
        <f>IF($A77="","",COUNTIFS('入力する'!$O$5:$O$204,$A77,'入力する'!$N$5:$N$204,"遅れています"))</f>
        <v/>
      </c>
      <c r="H77" s="40" t="n"/>
      <c r="I77" s="40" t="n"/>
    </row>
    <row r="78" ht="22" customHeight="1">
      <c r="A78" s="39">
        <f>IF($B$30="","",TEXT(DATE(YEAR($B$30),MONTH($B$30)+10,1),"yyyy/mm"))</f>
        <v/>
      </c>
      <c r="B78" s="68">
        <f>IF($A78="","",COUNTIF('入力する'!$O$5:$O$204,$A78))</f>
        <v/>
      </c>
      <c r="C78" s="69">
        <f>IF($A78="","",SUMIF('入力する'!$O$5:$O$204,$A78,'入力する'!$D$5:$D$204))</f>
        <v/>
      </c>
      <c r="D78" s="69">
        <f>IF($A78="","",SUMIF('入力する'!$O$5:$O$204,$A78,'入力する'!$K$5:$K$204))</f>
        <v/>
      </c>
      <c r="E78" s="69">
        <f>IF($A78="","",$C78-$D78)</f>
        <v/>
      </c>
      <c r="F78" s="70">
        <f>IF($A78="","",IF($C78=0,"",$E78/$C78))</f>
        <v/>
      </c>
      <c r="G78" s="68">
        <f>IF($A78="","",COUNTIFS('入力する'!$O$5:$O$204,$A78,'入力する'!$N$5:$N$204,"遅れています"))</f>
        <v/>
      </c>
      <c r="H78" s="29" t="n"/>
      <c r="I78" s="29" t="n"/>
    </row>
    <row r="79" ht="22" customHeight="1">
      <c r="A79" s="44">
        <f>IF($B$30="","",TEXT(DATE(YEAR($B$30),MONTH($B$30)+11,1),"yyyy/mm"))</f>
        <v/>
      </c>
      <c r="B79" s="71">
        <f>IF($A79="","",COUNTIF('入力する'!$O$5:$O$204,$A79))</f>
        <v/>
      </c>
      <c r="C79" s="72">
        <f>IF($A79="","",SUMIF('入力する'!$O$5:$O$204,$A79,'入力する'!$D$5:$D$204))</f>
        <v/>
      </c>
      <c r="D79" s="72">
        <f>IF($A79="","",SUMIF('入力する'!$O$5:$O$204,$A79,'入力する'!$K$5:$K$204))</f>
        <v/>
      </c>
      <c r="E79" s="72">
        <f>IF($A79="","",$C79-$D79)</f>
        <v/>
      </c>
      <c r="F79" s="73">
        <f>IF($A79="","",IF($C79=0,"",$E79/$C79))</f>
        <v/>
      </c>
      <c r="G79" s="71">
        <f>IF($A79="","",COUNTIFS('入力する'!$O$5:$O$204,$A79,'入力する'!$N$5:$N$204,"遅れています"))</f>
        <v/>
      </c>
      <c r="H79" s="40" t="n"/>
      <c r="I79" s="40" t="n"/>
    </row>
    <row r="80" ht="22" customHeight="1">
      <c r="A80" s="50" t="inlineStr">
        <is>
          <t>12か月の合計</t>
        </is>
      </c>
      <c r="B80" s="74">
        <f>SUM(B68:B79)</f>
        <v/>
      </c>
      <c r="C80" s="75">
        <f>SUM(C68:C79)</f>
        <v/>
      </c>
      <c r="D80" s="75">
        <f>SUM(D68:D79)</f>
        <v/>
      </c>
      <c r="E80" s="75">
        <f>SUM(E68:E79)</f>
        <v/>
      </c>
      <c r="F80" s="76">
        <f>IF($C$80=0,"",$E$80/$C$80)</f>
        <v/>
      </c>
      <c r="G80" s="74">
        <f>SUM(G68:G79)</f>
        <v/>
      </c>
      <c r="H80" s="31" t="n"/>
      <c r="I80" s="31" t="n"/>
    </row>
    <row r="81" ht="22" customHeight="1">
      <c r="A81" s="3" t="inlineStr">
        <is>
          <t>※ 12か月はガントの左はしの月から数えています。締切が先の計画でも、工数が山になっている月がひと目で分かります。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73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25" t="inlineStr">
        <is>
          <t>締切からの逆算シート｜使い方と注意</t>
        </is>
      </c>
    </row>
    <row r="3" ht="26" customHeight="1">
      <c r="A3" s="26" t="inlineStr">
        <is>
          <t>このシートについて</t>
        </is>
      </c>
    </row>
    <row r="4" ht="22" customHeight="1">
      <c r="A4" s="51" t="inlineStr">
        <is>
          <t>「いつまでに」しか決まっていない仕事を、「いつ・何を・何時間」に置きかえるためのシートです。</t>
        </is>
      </c>
    </row>
    <row r="5" ht="22" customHeight="1">
      <c r="A5" s="51" t="inlineStr">
        <is>
          <t>最終締切日とやることの工数を入れると、締切から順に逆算して、</t>
        </is>
      </c>
    </row>
    <row r="6" ht="22" customHeight="1">
      <c r="A6" s="51" t="inlineStr">
        <is>
          <t>タスクごとの着手日と期限、1日あたりに必要な時間、間に合うかどうかの判定が出ます。</t>
        </is>
      </c>
    </row>
    <row r="7" ht="22" customHeight="1">
      <c r="A7" s="51" t="inlineStr">
        <is>
          <t>前から足していく計画とちがって後ろから割りつけるので、「気づいたら日がない」が起きにくくなります。</t>
        </is>
      </c>
    </row>
    <row r="8" ht="10" customHeight="1"/>
    <row r="9" ht="26" customHeight="1">
      <c r="A9" s="26" t="inlineStr">
        <is>
          <t>使い方（4ステップ）</t>
        </is>
      </c>
    </row>
    <row r="10" ht="22" customHeight="1">
      <c r="A10" s="51" t="inlineStr">
        <is>
          <t>1. 「入力する」のB1に最終締切日、B2に1日に使える時間、B3に土日も作業するかどうかを入れます。</t>
        </is>
      </c>
    </row>
    <row r="11" ht="22" customHeight="1">
      <c r="A11" s="51" t="inlineStr">
        <is>
          <t xml:space="preserve">   B2は少なめに見るほうが安全です。毎日2時間とれるときでも1.5と入れておくと、計画が崩れにくくなります。</t>
        </is>
      </c>
    </row>
    <row r="12" ht="22" customHeight="1">
      <c r="A12" s="51" t="inlineStr">
        <is>
          <t>2. 5行目から下に、やることを「やる順番どおり」に1行ずつ書きます。</t>
        </is>
      </c>
    </row>
    <row r="13" ht="22" customHeight="1">
      <c r="A13" s="51" t="inlineStr">
        <is>
          <t xml:space="preserve">   工程・タスク名・担当・予定工数・進捗率の5つを入れれば、日程は自動で出ます。</t>
        </is>
      </c>
    </row>
    <row r="14" ht="22" customHeight="1">
      <c r="A14" s="51" t="inlineStr">
        <is>
          <t>3. H列の着手日とI列の期限を見ます。N列が「いま進める」の行が、今日手をつけるタスクです。</t>
        </is>
      </c>
    </row>
    <row r="15" ht="22" customHeight="1">
      <c r="A15" s="51" t="inlineStr">
        <is>
          <t>4. 「集計を見る」を開いて、間に合うかの判定と、いま必要な1日あたりの時間を確かめます。</t>
        </is>
      </c>
    </row>
    <row r="16" ht="10" customHeight="1"/>
    <row r="17" ht="26" customHeight="1">
      <c r="A17" s="26" t="inlineStr">
        <is>
          <t>色のきまり</t>
        </is>
      </c>
    </row>
    <row r="18" ht="22" customHeight="1">
      <c r="A18" s="51" t="inlineStr">
        <is>
          <t>うすい黄色のセル … 自分で入力するところです。</t>
        </is>
      </c>
    </row>
    <row r="19" ht="22" customHeight="1">
      <c r="A19" s="51" t="inlineStr">
        <is>
          <t>それ以外のセル … 数式で自動計算されるところです。上書きすると計算が止まります。</t>
        </is>
      </c>
    </row>
    <row r="20" ht="22" customHeight="1">
      <c r="A20" s="51" t="inlineStr">
        <is>
          <t>うすい赤の行 … 期限をすぎたのに終わっていないタスクです。</t>
        </is>
      </c>
    </row>
    <row r="21" ht="22" customHeight="1">
      <c r="A21" s="51" t="inlineStr">
        <is>
          <t>うすい灰色の行 … 進捗率が100%になって完了したタスクです。</t>
        </is>
      </c>
    </row>
    <row r="22" ht="22" customHeight="1">
      <c r="A22" s="51" t="inlineStr">
        <is>
          <t>うすい青のマス … ガントの帯です。そのタスクを進めている期間を表します。</t>
        </is>
      </c>
    </row>
    <row r="23" ht="22" customHeight="1">
      <c r="A23" s="51" t="inlineStr">
        <is>
          <t>うすいオレンジの列 … 今日をふくむ列です。計画のどのあたりにいるかの目印になります。</t>
        </is>
      </c>
    </row>
    <row r="24" ht="10" customHeight="1"/>
    <row r="25" ht="26" customHeight="1">
      <c r="A25" s="26" t="inlineStr">
        <is>
          <t>入力する列の意味</t>
        </is>
      </c>
    </row>
    <row r="26" ht="22" customHeight="1">
      <c r="A26" s="51" t="inlineStr">
        <is>
          <t>工程 … 企画・準備／情報あつめ／制作・作業／確認・レビュー／手直し／提出・公開／予備日から選びます。</t>
        </is>
      </c>
    </row>
    <row r="27" ht="22" customHeight="1">
      <c r="A27" s="51" t="inlineStr">
        <is>
          <t>タスク名 … 終わったかどうかを自分で判断できる書き方にします。</t>
        </is>
      </c>
    </row>
    <row r="28" ht="22" customHeight="1">
      <c r="A28" s="51" t="inlineStr">
        <is>
          <t xml:space="preserve">   「資料を読む」より「資料を読んで見出しを3つ書き出す」のほうが、進捗率をつけやすくなります。</t>
        </is>
      </c>
    </row>
    <row r="29" ht="22" customHeight="1">
      <c r="A29" s="51" t="inlineStr">
        <is>
          <t>担当 … 「集計を見る」の担当べつの表に並んでいる名前から選びます。名前は書きかえられます。</t>
        </is>
      </c>
    </row>
    <row r="30" ht="22" customHeight="1">
      <c r="A30" s="51" t="inlineStr">
        <is>
          <t>予定工数 … そのタスクに何時間かかるかの見つもりです。0.5きざみでかまいません。</t>
        </is>
      </c>
    </row>
    <row r="31" ht="22" customHeight="1">
      <c r="A31" s="51" t="inlineStr">
        <is>
          <t>進捗率 … 0〜100の数字を入れます。プルダウンから10きざみで選べます。</t>
        </is>
      </c>
    </row>
    <row r="32" ht="22" customHeight="1">
      <c r="A32" s="51" t="inlineStr">
        <is>
          <t>メモ … 待ち時間や必要な材料など、あとで思い出したいことを書いておきます。</t>
        </is>
      </c>
    </row>
    <row r="33" ht="10" customHeight="1"/>
    <row r="34" ht="26" customHeight="1">
      <c r="A34" s="26" t="inlineStr">
        <is>
          <t>自動で計算していること</t>
        </is>
      </c>
    </row>
    <row r="35" ht="22" customHeight="1">
      <c r="A35" s="51" t="inlineStr">
        <is>
          <t>所要日数 … 予定工数 ÷ 1日に使える時間を切り上げた日数です。短いタスクでも1日は確保します。</t>
        </is>
      </c>
    </row>
    <row r="36" ht="22" customHeight="1">
      <c r="A36" s="51" t="inlineStr">
        <is>
          <t>着手日・期限 … 締切日から所要日数を逆に積み上げて、上の行から順に割りつけた日付です。</t>
        </is>
      </c>
    </row>
    <row r="37" ht="22" customHeight="1">
      <c r="A37" s="51" t="inlineStr">
        <is>
          <t xml:space="preserve">   B3が「いいえ」のときは土日をとばし、平日だけで数えます。</t>
        </is>
      </c>
    </row>
    <row r="38" ht="22" customHeight="1">
      <c r="A38" s="51" t="inlineStr">
        <is>
          <t>残り日数 … 期限から今日までの日数です。マイナスは期限をすぎていることを表します。</t>
        </is>
      </c>
    </row>
    <row r="39" ht="22" customHeight="1">
      <c r="A39" s="51" t="inlineStr">
        <is>
          <t>残り工数 … 予定工数 ×（100 − 進捗率）÷ 100。まだ残っている時間です。</t>
        </is>
      </c>
    </row>
    <row r="40" ht="22" customHeight="1">
      <c r="A40" s="51" t="inlineStr">
        <is>
          <t>予定の進捗 … 計画どおりなら今日いくつまで進んでいるはずか、という割合です。</t>
        </is>
      </c>
    </row>
    <row r="41" ht="22" customHeight="1">
      <c r="A41" s="51" t="inlineStr">
        <is>
          <t>進み具合 … 進捗率 − 予定の進捗。マイナスなら計画より遅れています。</t>
        </is>
      </c>
    </row>
    <row r="42" ht="22" customHeight="1">
      <c r="A42" s="51" t="inlineStr">
        <is>
          <t>状態 … 完了／遅れています／いま進める／これから の4つに自動で分かれます。</t>
        </is>
      </c>
    </row>
    <row r="43" ht="10" customHeight="1"/>
    <row r="44" ht="26" customHeight="1">
      <c r="A44" s="26" t="inlineStr">
        <is>
          <t>「集計を見る」の見どころ</t>
        </is>
      </c>
    </row>
    <row r="45" ht="22" customHeight="1">
      <c r="A45" s="51" t="inlineStr">
        <is>
          <t>逆算のスタート日 … この日から始めれば間に合う、という日付です。今日より前なら赤信号です。</t>
        </is>
      </c>
    </row>
    <row r="46" ht="22" customHeight="1">
      <c r="A46" s="51" t="inlineStr">
        <is>
          <t>いま必要な1日あたりの時間 … 残り工数 ÷ 締切までに使える日数で出しています。</t>
        </is>
      </c>
    </row>
    <row r="47" ht="22" customHeight="1">
      <c r="A47" s="51" t="inlineStr">
        <is>
          <t xml:space="preserve">   これが「1日に使える時間」をこえたら、その差だけ毎日はみ出していきます。</t>
        </is>
      </c>
    </row>
    <row r="48" ht="22" customHeight="1">
      <c r="A48" s="51" t="inlineStr">
        <is>
          <t>間に合うかの判定 … 上の2つをまとめて、余裕がある／ぎりぎり／間に合わない、を言葉で出します。</t>
        </is>
      </c>
    </row>
    <row r="49" ht="22" customHeight="1">
      <c r="A49" s="51" t="inlineStr">
        <is>
          <t>工程べつ・担当べつの集計 … どこに時間が寄っているかが、構成比と順位で分かります。</t>
        </is>
      </c>
    </row>
    <row r="50" ht="22" customHeight="1">
      <c r="A50" s="51" t="inlineStr">
        <is>
          <t>月べつの推移 … 期限の月で数えた工数の山です。連休や繁忙期と重なっていないか確かめてください。</t>
        </is>
      </c>
    </row>
    <row r="51" ht="10" customHeight="1"/>
    <row r="52" ht="26" customHeight="1">
      <c r="A52" s="26" t="inlineStr">
        <is>
          <t>間に合わないと出たときにやること</t>
        </is>
      </c>
    </row>
    <row r="53" ht="22" customHeight="1">
      <c r="A53" s="51" t="inlineStr">
        <is>
          <t>打てる手は4つしかありません。工数を減らす、時間をふやす、人にわたす、締切を動かす、です。</t>
        </is>
      </c>
    </row>
    <row r="54" ht="22" customHeight="1">
      <c r="A54" s="51" t="inlineStr">
        <is>
          <t>まず工程べつの集計を見て、いちばん工数の大きい工程から削れるところを探してください。</t>
        </is>
      </c>
    </row>
    <row r="55" ht="22" customHeight="1">
      <c r="A55" s="51" t="inlineStr">
        <is>
          <t>つぎに担当べつの集計を見て、自分ひとりに寄っていないかを確かめます。</t>
        </is>
      </c>
    </row>
    <row r="56" ht="22" customHeight="1">
      <c r="A56" s="51" t="inlineStr">
        <is>
          <t>どれも無理なら締切そのものの交渉になります。早いほど通りやすいので、気づいた日に伝えてください。</t>
        </is>
      </c>
    </row>
    <row r="57" ht="10" customHeight="1"/>
    <row r="58" ht="26" customHeight="1">
      <c r="A58" s="26" t="inlineStr">
        <is>
          <t>ガントの見かた</t>
        </is>
      </c>
    </row>
    <row r="59" ht="22" customHeight="1">
      <c r="A59" s="51" t="inlineStr">
        <is>
          <t>右はしの12マスは、逆算のスタート日（または今日）から締切日までを12等分した帯です。</t>
        </is>
      </c>
    </row>
    <row r="60" ht="22" customHeight="1">
      <c r="A60" s="51" t="inlineStr">
        <is>
          <t>計画が長いほど1マスの日数が大きくなるので、何か月さきの締切でも同じ12マスにおさまります。</t>
        </is>
      </c>
    </row>
    <row r="61" ht="22" customHeight="1">
      <c r="A61" s="51" t="inlineStr">
        <is>
          <t>1マスが何日ぶんかは「集計を見る」の「ガント1マスの日数」で確かめられます。</t>
        </is>
      </c>
    </row>
    <row r="62" ht="10" customHeight="1"/>
    <row r="63" ht="26" customHeight="1">
      <c r="A63" s="26" t="inlineStr">
        <is>
          <t>注意</t>
        </is>
      </c>
    </row>
    <row r="64" ht="22" customHeight="1">
      <c r="A64" s="51" t="inlineStr">
        <is>
          <t>入力できるのは5行目から204行目までの200行です。</t>
        </is>
      </c>
    </row>
    <row r="65" ht="22" customHeight="1">
      <c r="A65" s="51" t="inlineStr">
        <is>
          <t>行が足りないときは204行目より上で行を挿入すると、書式と数式が引き継がれます。</t>
        </is>
      </c>
    </row>
    <row r="66" ht="22" customHeight="1">
      <c r="A66" s="51" t="inlineStr">
        <is>
          <t>タスクは書いた順に上から割りつけます。順番を変えたいときは行ごと入れかえてください。</t>
        </is>
      </c>
    </row>
    <row r="67" ht="22" customHeight="1">
      <c r="A67" s="51" t="inlineStr">
        <is>
          <t>祝日は平日として数えます。長い連休がある月は、予備日の行を足して吸収させると安全です。</t>
        </is>
      </c>
    </row>
    <row r="68" ht="22" customHeight="1">
      <c r="A68" s="51" t="inlineStr">
        <is>
          <t>締切日が土日のときは、その前の平日に寄せて逆算します。</t>
        </is>
      </c>
    </row>
    <row r="69" ht="22" customHeight="1">
      <c r="A69" s="51" t="inlineStr">
        <is>
          <t>同時に進められるタスクも、このシートでは順番に並べて計算します。</t>
        </is>
      </c>
    </row>
    <row r="70" ht="10" customHeight="1"/>
    <row r="71" ht="26" customHeight="1">
      <c r="A71" s="26" t="inlineStr">
        <is>
          <t>ライセンスと配布元</t>
        </is>
      </c>
    </row>
    <row r="72" ht="22" customHeight="1">
      <c r="A72" s="51" t="inlineStr">
        <is>
          <t>このテンプレートは自由に使ってかまいません。改変・再配布も可です。</t>
        </is>
      </c>
    </row>
    <row r="73" ht="22" customHeight="1">
      <c r="A73" s="51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2026-09-13T20:47:54Z</dcterms:created>
  <dcterms:modified xmlns:dcterms="http://purl.org/dc/terms/" xmlns:xsi="http://www.w3.org/2001/XMLSchema-instance" xsi:type="dcterms:W3CDTF">2026-09-13T20:47:55Z</dcterms:modified>
</cp:coreProperties>
</file>