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入力する" sheetId="1" state="visible" r:id="rId1"/>
    <sheet xmlns:r="http://schemas.openxmlformats.org/officeDocument/2006/relationships" name="集計を見る" sheetId="2" state="visible" r:id="rId2"/>
    <sheet xmlns:r="http://schemas.openxmlformats.org/officeDocument/2006/relationships" name="使い方と注意" sheetId="3" state="visible" r:id="rId3"/>
  </sheets>
  <definedNames>
    <definedName name="_xlnm._FilterDatabase" localSheetId="0" hidden="1">'入力する'!$A$4:$Q$204</definedName>
    <definedName name="_xlnm.Print_Titles" localSheetId="0">'入力する'!$1:$4</definedName>
  </definedNames>
  <calcPr calcId="124519" fullCalcOnLoad="1"/>
</workbook>
</file>

<file path=xl/styles.xml><?xml version="1.0" encoding="utf-8"?>
<styleSheet xmlns="http://schemas.openxmlformats.org/spreadsheetml/2006/main">
  <numFmts count="3">
    <numFmt numFmtId="164" formatCode="0.0%"/>
    <numFmt numFmtId="165" formatCode="yyyy/m/d"/>
    <numFmt numFmtId="166" formatCode="#,##0&quot;件&quot;"/>
  </numFmts>
  <fonts count="7">
    <font>
      <name val="Calibri"/>
      <family val="2"/>
      <color theme="1"/>
      <sz val="11"/>
      <scheme val="minor"/>
    </font>
    <font>
      <name val="游ゴシック"/>
      <b val="1"/>
      <sz val="11"/>
    </font>
    <font>
      <name val="游ゴシック"/>
      <sz val="11"/>
    </font>
    <font>
      <name val="游ゴシック"/>
      <color rgb="007F7F7F"/>
      <sz val="10"/>
    </font>
    <font>
      <name val="游ゴシック"/>
      <b val="1"/>
      <color rgb="00FFFFFF"/>
      <sz val="11"/>
    </font>
    <font>
      <name val="游ゴシック"/>
      <color rgb="0044546A"/>
      <sz val="11"/>
    </font>
    <font>
      <name val="游ゴシック"/>
      <b val="1"/>
      <color rgb="001F3864"/>
      <sz val="16"/>
    </font>
  </fonts>
  <fills count="7">
    <fill>
      <patternFill/>
    </fill>
    <fill>
      <patternFill patternType="gray125"/>
    </fill>
    <fill>
      <patternFill patternType="solid">
        <fgColor rgb="00FFF2CC"/>
      </patternFill>
    </fill>
    <fill>
      <patternFill patternType="solid">
        <fgColor rgb="001F3864"/>
      </patternFill>
    </fill>
    <fill>
      <patternFill patternType="solid">
        <fgColor rgb="002E5C9E"/>
      </patternFill>
    </fill>
    <fill>
      <patternFill patternType="solid">
        <fgColor rgb="00F7F8FA"/>
      </patternFill>
    </fill>
    <fill>
      <patternFill patternType="solid">
        <fgColor rgb="00E8EDF5"/>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49">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left" vertical="center"/>
    </xf>
    <xf numFmtId="0" fontId="3" fillId="0" borderId="0" applyAlignment="1" pivotButton="0" quotePrefix="0" xfId="0">
      <alignment horizontal="left" vertical="center"/>
    </xf>
    <xf numFmtId="1" fontId="2" fillId="2" borderId="1" applyAlignment="1" pivotButton="0" quotePrefix="0" xfId="0">
      <alignment horizontal="right" vertical="center"/>
    </xf>
    <xf numFmtId="164" fontId="2" fillId="2" borderId="1" applyAlignment="1" pivotButton="0" quotePrefix="0" xfId="0">
      <alignment horizontal="right" vertical="center"/>
    </xf>
    <xf numFmtId="0" fontId="4" fillId="3" borderId="1" applyAlignment="1" pivotButton="0" quotePrefix="0" xfId="0">
      <alignment horizontal="center" vertical="center"/>
    </xf>
    <xf numFmtId="0" fontId="4" fillId="4" borderId="1" applyAlignment="1" pivotButton="0" quotePrefix="0" xfId="0">
      <alignment horizontal="center" vertical="center"/>
    </xf>
    <xf numFmtId="165" fontId="2" fillId="2" borderId="1" applyAlignment="1" pivotButton="0" quotePrefix="0" xfId="0">
      <alignment horizontal="right" vertical="center"/>
    </xf>
    <xf numFmtId="0" fontId="2" fillId="2" borderId="1" applyAlignment="1" pivotButton="0" quotePrefix="0" xfId="0">
      <alignment horizontal="center" vertical="center"/>
    </xf>
    <xf numFmtId="3" fontId="2" fillId="2" borderId="1" applyAlignment="1" pivotButton="0" quotePrefix="0" xfId="0">
      <alignment horizontal="right" vertical="center"/>
    </xf>
    <xf numFmtId="9" fontId="2" fillId="2" borderId="1" applyAlignment="1" pivotButton="0" quotePrefix="0" xfId="0">
      <alignment horizontal="center" vertical="center"/>
    </xf>
    <xf numFmtId="3" fontId="5" fillId="0" borderId="1" applyAlignment="1" pivotButton="0" quotePrefix="0" xfId="0">
      <alignment horizontal="right" vertical="center"/>
    </xf>
    <xf numFmtId="164" fontId="5" fillId="0" borderId="1" applyAlignment="1" pivotButton="0" quotePrefix="0" xfId="0">
      <alignment horizontal="right" vertical="center"/>
    </xf>
    <xf numFmtId="0" fontId="5" fillId="0" borderId="1" applyAlignment="1" pivotButton="0" quotePrefix="0" xfId="0">
      <alignment horizontal="center" vertical="center"/>
    </xf>
    <xf numFmtId="3" fontId="5" fillId="5" borderId="1" applyAlignment="1" pivotButton="0" quotePrefix="0" xfId="0">
      <alignment horizontal="right" vertical="center"/>
    </xf>
    <xf numFmtId="164" fontId="5" fillId="5" borderId="1" applyAlignment="1" pivotButton="0" quotePrefix="0" xfId="0">
      <alignment horizontal="right" vertical="center"/>
    </xf>
    <xf numFmtId="0" fontId="5" fillId="5" borderId="1" applyAlignment="1" pivotButton="0" quotePrefix="0" xfId="0">
      <alignment horizontal="center" vertical="center"/>
    </xf>
    <xf numFmtId="0" fontId="6" fillId="0" borderId="0" applyAlignment="1" pivotButton="0" quotePrefix="0" xfId="0">
      <alignment horizontal="left" vertical="center"/>
    </xf>
    <xf numFmtId="0" fontId="4" fillId="3" borderId="1" applyAlignment="1" pivotButton="0" quotePrefix="0" xfId="0">
      <alignment horizontal="left" vertical="center"/>
    </xf>
    <xf numFmtId="0" fontId="1" fillId="0" borderId="1" applyAlignment="1" pivotButton="0" quotePrefix="0" xfId="0">
      <alignment horizontal="left" vertical="center"/>
    </xf>
    <xf numFmtId="0" fontId="2" fillId="0" borderId="1" applyAlignment="1" pivotButton="0" quotePrefix="0" xfId="0">
      <alignment horizontal="left" vertical="center"/>
    </xf>
    <xf numFmtId="3" fontId="2" fillId="6" borderId="1" applyAlignment="1" pivotButton="0" quotePrefix="0" xfId="0">
      <alignment horizontal="right" vertical="center"/>
    </xf>
    <xf numFmtId="164" fontId="2" fillId="6" borderId="1" applyAlignment="1" pivotButton="0" quotePrefix="0" xfId="0">
      <alignment horizontal="right" vertical="center"/>
    </xf>
    <xf numFmtId="166" fontId="2" fillId="6" borderId="1" applyAlignment="1" pivotButton="0" quotePrefix="0" xfId="0">
      <alignment horizontal="right" vertical="center"/>
    </xf>
    <xf numFmtId="166" fontId="2" fillId="0" borderId="1" applyAlignment="1" pivotButton="0" quotePrefix="0" xfId="0">
      <alignment horizontal="right" vertical="center"/>
    </xf>
    <xf numFmtId="3" fontId="2" fillId="0" borderId="1" applyAlignment="1" pivotButton="0" quotePrefix="0" xfId="0">
      <alignment horizontal="right" vertical="center"/>
    </xf>
    <xf numFmtId="164" fontId="2" fillId="0" borderId="1" applyAlignment="1" pivotButton="0" quotePrefix="0" xfId="0">
      <alignment horizontal="right" vertical="center"/>
    </xf>
    <xf numFmtId="0" fontId="2" fillId="0" borderId="1" applyAlignment="1" pivotButton="0" quotePrefix="0" xfId="0">
      <alignment horizontal="center" vertical="center"/>
    </xf>
    <xf numFmtId="0" fontId="2" fillId="5" borderId="1" applyAlignment="1" pivotButton="0" quotePrefix="0" xfId="0">
      <alignment horizontal="left" vertical="center"/>
    </xf>
    <xf numFmtId="166" fontId="2" fillId="5" borderId="1" applyAlignment="1" pivotButton="0" quotePrefix="0" xfId="0">
      <alignment horizontal="right" vertical="center"/>
    </xf>
    <xf numFmtId="3" fontId="2" fillId="5" borderId="1" applyAlignment="1" pivotButton="0" quotePrefix="0" xfId="0">
      <alignment horizontal="right" vertical="center"/>
    </xf>
    <xf numFmtId="164" fontId="2" fillId="5" borderId="1" applyAlignment="1" pivotButton="0" quotePrefix="0" xfId="0">
      <alignment horizontal="right" vertical="center"/>
    </xf>
    <xf numFmtId="0" fontId="2" fillId="5" borderId="1" applyAlignment="1" pivotButton="0" quotePrefix="0" xfId="0">
      <alignment horizontal="center" vertical="center"/>
    </xf>
    <xf numFmtId="0" fontId="1" fillId="6" borderId="1" applyAlignment="1" pivotButton="0" quotePrefix="0" xfId="0">
      <alignment horizontal="left" vertical="center"/>
    </xf>
    <xf numFmtId="166" fontId="1" fillId="6" borderId="1" applyAlignment="1" pivotButton="0" quotePrefix="0" xfId="0">
      <alignment horizontal="right" vertical="center"/>
    </xf>
    <xf numFmtId="3" fontId="1" fillId="6" borderId="1" applyAlignment="1" pivotButton="0" quotePrefix="0" xfId="0">
      <alignment horizontal="right" vertical="center"/>
    </xf>
    <xf numFmtId="164" fontId="1" fillId="6" borderId="1" applyAlignment="1" pivotButton="0" quotePrefix="0" xfId="0">
      <alignment horizontal="right" vertical="center"/>
    </xf>
    <xf numFmtId="0" fontId="2" fillId="6" borderId="1" applyAlignment="1" pivotButton="0" quotePrefix="0" xfId="0">
      <alignment horizontal="center" vertical="center"/>
    </xf>
    <xf numFmtId="0" fontId="1" fillId="6" borderId="1" applyAlignment="1" pivotButton="0" quotePrefix="0" xfId="0">
      <alignment horizontal="center" vertical="center"/>
    </xf>
    <xf numFmtId="0" fontId="2" fillId="6" borderId="1" applyAlignment="1" pivotButton="0" quotePrefix="0" xfId="0">
      <alignment horizontal="left" vertical="center"/>
    </xf>
    <xf numFmtId="0" fontId="2" fillId="0" borderId="0" applyAlignment="1" pivotButton="0" quotePrefix="0" xfId="0">
      <alignment horizontal="left" vertical="center"/>
    </xf>
    <xf numFmtId="0" fontId="2" fillId="2" borderId="1" applyAlignment="1" applyProtection="1" pivotButton="0" quotePrefix="0" xfId="0">
      <alignment horizontal="left" vertical="center"/>
      <protection locked="0" hidden="0"/>
    </xf>
    <xf numFmtId="1" fontId="2" fillId="2" borderId="1" applyAlignment="1" applyProtection="1" pivotButton="0" quotePrefix="0" xfId="0">
      <alignment horizontal="right" vertical="center"/>
      <protection locked="0" hidden="0"/>
    </xf>
    <xf numFmtId="164" fontId="2" fillId="2" borderId="1" applyAlignment="1" applyProtection="1" pivotButton="0" quotePrefix="0" xfId="0">
      <alignment horizontal="right" vertical="center"/>
      <protection locked="0" hidden="0"/>
    </xf>
    <xf numFmtId="165" fontId="2" fillId="2" borderId="1" applyAlignment="1" applyProtection="1" pivotButton="0" quotePrefix="0" xfId="0">
      <alignment horizontal="right" vertical="center"/>
      <protection locked="0" hidden="0"/>
    </xf>
    <xf numFmtId="0" fontId="2" fillId="2" borderId="1" applyAlignment="1" applyProtection="1" pivotButton="0" quotePrefix="0" xfId="0">
      <alignment horizontal="center" vertical="center"/>
      <protection locked="0" hidden="0"/>
    </xf>
    <xf numFmtId="3" fontId="2" fillId="2" borderId="1" applyAlignment="1" applyProtection="1" pivotButton="0" quotePrefix="0" xfId="0">
      <alignment horizontal="right" vertical="center"/>
      <protection locked="0" hidden="0"/>
    </xf>
    <xf numFmtId="9" fontId="2" fillId="2" borderId="1" applyAlignment="1" applyProtection="1" pivotButton="0" quotePrefix="0" xfId="0">
      <alignment horizontal="center" vertical="center"/>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フェーズべつの予算と実績（円）</a:t>
            </a:r>
          </a:p>
        </rich>
      </tx>
    </title>
    <plotArea>
      <barChart>
        <barDir val="col"/>
        <grouping val="clustered"/>
        <ser>
          <idx val="0"/>
          <order val="0"/>
          <tx>
            <strRef>
              <f>'集計を見る'!C34</f>
            </strRef>
          </tx>
          <spPr>
            <a:ln xmlns:a="http://schemas.openxmlformats.org/drawingml/2006/main">
              <a:prstDash val="solid"/>
            </a:ln>
          </spPr>
          <cat>
            <numRef>
              <f>'集計を見る'!$A$35:$A$42</f>
            </numRef>
          </cat>
          <val>
            <numRef>
              <f>'集計を見る'!$C$35:$C$42</f>
            </numRef>
          </val>
        </ser>
        <ser>
          <idx val="1"/>
          <order val="1"/>
          <tx>
            <strRef>
              <f>'集計を見る'!D34</f>
            </strRef>
          </tx>
          <spPr>
            <a:ln xmlns:a="http://schemas.openxmlformats.org/drawingml/2006/main">
              <a:prstDash val="solid"/>
            </a:ln>
          </spPr>
          <cat>
            <numRef>
              <f>'集計を見る'!$A$35:$A$42</f>
            </numRef>
          </cat>
          <val>
            <numRef>
              <f>'集計を見る'!$D$35:$D$42</f>
            </numRef>
          </val>
        </ser>
        <dLbls>
          <showVal val="1"/>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金額（円）</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月べつの累計（予算と実績）</a:t>
            </a:r>
          </a:p>
        </rich>
      </tx>
    </title>
    <plotArea>
      <lineChart>
        <grouping val="standard"/>
        <ser>
          <idx val="0"/>
          <order val="0"/>
          <tx>
            <strRef>
              <f>'集計を見る'!F88</f>
            </strRef>
          </tx>
          <spPr>
            <a:ln xmlns:a="http://schemas.openxmlformats.org/drawingml/2006/main">
              <a:prstDash val="solid"/>
            </a:ln>
          </spPr>
          <marker>
            <symbol val="none"/>
            <spPr>
              <a:ln xmlns:a="http://schemas.openxmlformats.org/drawingml/2006/main">
                <a:prstDash val="solid"/>
              </a:ln>
            </spPr>
          </marker>
          <cat>
            <numRef>
              <f>'集計を見る'!$A$89:$A$100</f>
            </numRef>
          </cat>
          <val>
            <numRef>
              <f>'集計を見る'!$F$89:$F$100</f>
            </numRef>
          </val>
        </ser>
        <ser>
          <idx val="1"/>
          <order val="1"/>
          <tx>
            <strRef>
              <f>'集計を見る'!G88</f>
            </strRef>
          </tx>
          <spPr>
            <a:ln xmlns:a="http://schemas.openxmlformats.org/drawingml/2006/main">
              <a:prstDash val="solid"/>
            </a:ln>
          </spPr>
          <marker>
            <symbol val="none"/>
            <spPr>
              <a:ln xmlns:a="http://schemas.openxmlformats.org/drawingml/2006/main">
                <a:prstDash val="solid"/>
              </a:ln>
            </spPr>
          </marker>
          <cat>
            <numRef>
              <f>'集計を見る'!$A$89:$A$100</f>
            </numRef>
          </cat>
          <val>
            <numRef>
              <f>'集計を見る'!$G$89:$G$100</f>
            </numRef>
          </val>
        </ser>
        <axId val="10"/>
        <axId val="100"/>
      </lineChart>
      <catAx>
        <axId val="10"/>
        <scaling>
          <orientation val="minMax"/>
        </scaling>
        <axPos val="l"/>
        <title>
          <tx>
            <rich>
              <a:bodyPr xmlns:a="http://schemas.openxmlformats.org/drawingml/2006/main"/>
              <a:p xmlns:a="http://schemas.openxmlformats.org/drawingml/2006/main">
                <a:pPr>
                  <a:defRPr/>
                </a:pPr>
                <a:r>
                  <a:t>月</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金額（円）</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4</row>
      <rowOff>0</rowOff>
    </from>
    <ext cx="720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30</row>
      <rowOff>0</rowOff>
    </from>
    <ext cx="7200000" cy="39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FC000"/>
    <outlinePr summaryBelow="1" summaryRight="1"/>
    <pageSetUpPr fitToPage="1"/>
  </sheetPr>
  <dimension ref="A1:Q204"/>
  <sheetViews>
    <sheetView showGridLines="0" tabSelected="1"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18" customWidth="1" min="2" max="2"/>
    <col width="20" customWidth="1" min="3" max="3"/>
    <col width="34" customWidth="1" min="4" max="4"/>
    <col width="14" customWidth="1" min="5" max="5"/>
    <col width="14" customWidth="1" min="6" max="6"/>
    <col width="10" customWidth="1" min="7" max="7"/>
    <col width="12" customWidth="1" min="8" max="8"/>
    <col width="12" customWidth="1" min="9" max="9"/>
    <col width="14" customWidth="1" min="10" max="10"/>
    <col width="13" customWidth="1" min="11" max="11"/>
    <col width="14" customWidth="1" min="12" max="12"/>
    <col width="16" customWidth="1" min="13" max="13"/>
    <col width="15" customWidth="1" min="14" max="14"/>
    <col width="15" customWidth="1" min="15" max="15"/>
    <col width="16" customWidth="1" min="16" max="16"/>
    <col hidden="1" width="12" customWidth="1" min="17" max="17"/>
  </cols>
  <sheetData>
    <row r="1" ht="22" customHeight="1">
      <c r="A1" s="1" t="inlineStr">
        <is>
          <t>プロジェクト名</t>
        </is>
      </c>
      <c r="B1" s="42" t="n"/>
      <c r="D1" s="3" t="inlineStr">
        <is>
          <t>※ 「集計を見る」の見出しに出ます。空のままでも使えます。</t>
        </is>
      </c>
    </row>
    <row r="2" ht="22" customHeight="1">
      <c r="A2" s="1" t="inlineStr">
        <is>
          <t>対象の年</t>
        </is>
      </c>
      <c r="B2" s="43" t="n">
        <v>2026</v>
      </c>
      <c r="D2" s="3" t="inlineStr">
        <is>
          <t>※ 「集計を見る」の月べつ推移は、この年の12か月で作ります。</t>
        </is>
      </c>
    </row>
    <row r="3" ht="22" customHeight="1">
      <c r="A3" s="1" t="inlineStr">
        <is>
          <t>注意ラインの消化率</t>
        </is>
      </c>
      <c r="B3" s="44" t="n">
        <v>0.8</v>
      </c>
      <c r="D3" s="3" t="inlineStr">
        <is>
          <t>※ 予算にたいしてこの割合以上を使うと「注意」の判定が出ます。</t>
        </is>
      </c>
    </row>
    <row r="4" ht="26" customHeight="1">
      <c r="A4" s="6" t="inlineStr">
        <is>
          <t>計上日</t>
        </is>
      </c>
      <c r="B4" s="6" t="inlineStr">
        <is>
          <t>フェーズ</t>
        </is>
      </c>
      <c r="C4" s="6" t="inlineStr">
        <is>
          <t>費目</t>
        </is>
      </c>
      <c r="D4" s="6" t="inlineStr">
        <is>
          <t>項目名・内容</t>
        </is>
      </c>
      <c r="E4" s="6" t="inlineStr">
        <is>
          <t>予算額（円）</t>
        </is>
      </c>
      <c r="F4" s="6" t="inlineStr">
        <is>
          <t>実績額（円）</t>
        </is>
      </c>
      <c r="G4" s="6" t="inlineStr">
        <is>
          <t>進捗率</t>
        </is>
      </c>
      <c r="H4" s="6" t="inlineStr">
        <is>
          <t>状況</t>
        </is>
      </c>
      <c r="I4" s="6" t="inlineStr">
        <is>
          <t>支払状況</t>
        </is>
      </c>
      <c r="J4" s="7" t="inlineStr">
        <is>
          <t>差額（自動）</t>
        </is>
      </c>
      <c r="K4" s="7" t="inlineStr">
        <is>
          <t>消化率（自動）</t>
        </is>
      </c>
      <c r="L4" s="7" t="inlineStr">
        <is>
          <t>出来高（自動）</t>
        </is>
      </c>
      <c r="M4" s="7" t="inlineStr">
        <is>
          <t>コスト差異（自動）</t>
        </is>
      </c>
      <c r="N4" s="7" t="inlineStr">
        <is>
          <t>着地見込（自動）</t>
        </is>
      </c>
      <c r="O4" s="7" t="inlineStr">
        <is>
          <t>着地差異（自動）</t>
        </is>
      </c>
      <c r="P4" s="7" t="inlineStr">
        <is>
          <t>判定（自動）</t>
        </is>
      </c>
      <c r="Q4" s="7" t="inlineStr">
        <is>
          <t>月（自動）</t>
        </is>
      </c>
    </row>
    <row r="5" ht="22" customHeight="1">
      <c r="A5" s="45" t="n"/>
      <c r="B5" s="46" t="n"/>
      <c r="C5" s="46" t="n"/>
      <c r="D5" s="42" t="n"/>
      <c r="E5" s="47" t="n"/>
      <c r="F5" s="47" t="n"/>
      <c r="G5" s="48" t="n"/>
      <c r="H5" s="46" t="n"/>
      <c r="I5" s="46" t="n"/>
      <c r="J5" s="12">
        <f>IF($E5="","",$E5-IF($F5="",0,$F5))</f>
        <v/>
      </c>
      <c r="K5" s="13">
        <f>IF(OR($E5="",$E5=0),"",IF($F5="",0,$F5)/$E5)</f>
        <v/>
      </c>
      <c r="L5" s="12">
        <f>IF($E5="","",ROUND($E5*IF($G5="",0,$G5),0))</f>
        <v/>
      </c>
      <c r="M5" s="12">
        <f>IF($E5="","",$L5-IF($F5="",0,$F5))</f>
        <v/>
      </c>
      <c r="N5" s="12">
        <f>IF($E5="","",IF(IF($F5="",0,$F5)=0,$E5,IF(IF($G5="",0,$G5)&lt;=0,MAX($E5,IF($F5="",0,$F5)),ROUND(IF($F5="",0,$F5)/$G5,0))))</f>
        <v/>
      </c>
      <c r="O5" s="12">
        <f>IF($N5="","",$E5-$N5)</f>
        <v/>
      </c>
      <c r="P5" s="14">
        <f>IF(AND($A5="",$B5="",$D5="",$E5="",$F5=""),"",IF($E5="","予算が未入力",IF($E5=0,"予算が0円",IF(IF($F5="",0,$F5)&gt;$E5,"超過",IF(AND(IF($F5="",0,$F5)=0,IF($G5="",0,$G5)=0),"未着手",IF($N5&gt;$E5,"超過見込",IF($K5&gt;=$B$3,"注意","予算内")))))))</f>
        <v/>
      </c>
      <c r="Q5" s="14">
        <f>IF($A5="","",TEXT($A5,"yyyy/mm"))</f>
        <v/>
      </c>
    </row>
    <row r="6" ht="22" customHeight="1">
      <c r="A6" s="45" t="n"/>
      <c r="B6" s="46" t="n"/>
      <c r="C6" s="46" t="n"/>
      <c r="D6" s="42" t="n"/>
      <c r="E6" s="47" t="n"/>
      <c r="F6" s="47" t="n"/>
      <c r="G6" s="48" t="n"/>
      <c r="H6" s="46" t="n"/>
      <c r="I6" s="46" t="n"/>
      <c r="J6" s="15">
        <f>IF($E6="","",$E6-IF($F6="",0,$F6))</f>
        <v/>
      </c>
      <c r="K6" s="16">
        <f>IF(OR($E6="",$E6=0),"",IF($F6="",0,$F6)/$E6)</f>
        <v/>
      </c>
      <c r="L6" s="15">
        <f>IF($E6="","",ROUND($E6*IF($G6="",0,$G6),0))</f>
        <v/>
      </c>
      <c r="M6" s="15">
        <f>IF($E6="","",$L6-IF($F6="",0,$F6))</f>
        <v/>
      </c>
      <c r="N6" s="15">
        <f>IF($E6="","",IF(IF($F6="",0,$F6)=0,$E6,IF(IF($G6="",0,$G6)&lt;=0,MAX($E6,IF($F6="",0,$F6)),ROUND(IF($F6="",0,$F6)/$G6,0))))</f>
        <v/>
      </c>
      <c r="O6" s="15">
        <f>IF($N6="","",$E6-$N6)</f>
        <v/>
      </c>
      <c r="P6" s="17">
        <f>IF(AND($A6="",$B6="",$D6="",$E6="",$F6=""),"",IF($E6="","予算が未入力",IF($E6=0,"予算が0円",IF(IF($F6="",0,$F6)&gt;$E6,"超過",IF(AND(IF($F6="",0,$F6)=0,IF($G6="",0,$G6)=0),"未着手",IF($N6&gt;$E6,"超過見込",IF($K6&gt;=$B$3,"注意","予算内")))))))</f>
        <v/>
      </c>
      <c r="Q6" s="17">
        <f>IF($A6="","",TEXT($A6,"yyyy/mm"))</f>
        <v/>
      </c>
    </row>
    <row r="7" ht="22" customHeight="1">
      <c r="A7" s="45" t="n"/>
      <c r="B7" s="46" t="n"/>
      <c r="C7" s="46" t="n"/>
      <c r="D7" s="42" t="n"/>
      <c r="E7" s="47" t="n"/>
      <c r="F7" s="47" t="n"/>
      <c r="G7" s="48" t="n"/>
      <c r="H7" s="46" t="n"/>
      <c r="I7" s="46" t="n"/>
      <c r="J7" s="12">
        <f>IF($E7="","",$E7-IF($F7="",0,$F7))</f>
        <v/>
      </c>
      <c r="K7" s="13">
        <f>IF(OR($E7="",$E7=0),"",IF($F7="",0,$F7)/$E7)</f>
        <v/>
      </c>
      <c r="L7" s="12">
        <f>IF($E7="","",ROUND($E7*IF($G7="",0,$G7),0))</f>
        <v/>
      </c>
      <c r="M7" s="12">
        <f>IF($E7="","",$L7-IF($F7="",0,$F7))</f>
        <v/>
      </c>
      <c r="N7" s="12">
        <f>IF($E7="","",IF(IF($F7="",0,$F7)=0,$E7,IF(IF($G7="",0,$G7)&lt;=0,MAX($E7,IF($F7="",0,$F7)),ROUND(IF($F7="",0,$F7)/$G7,0))))</f>
        <v/>
      </c>
      <c r="O7" s="12">
        <f>IF($N7="","",$E7-$N7)</f>
        <v/>
      </c>
      <c r="P7" s="14">
        <f>IF(AND($A7="",$B7="",$D7="",$E7="",$F7=""),"",IF($E7="","予算が未入力",IF($E7=0,"予算が0円",IF(IF($F7="",0,$F7)&gt;$E7,"超過",IF(AND(IF($F7="",0,$F7)=0,IF($G7="",0,$G7)=0),"未着手",IF($N7&gt;$E7,"超過見込",IF($K7&gt;=$B$3,"注意","予算内")))))))</f>
        <v/>
      </c>
      <c r="Q7" s="14">
        <f>IF($A7="","",TEXT($A7,"yyyy/mm"))</f>
        <v/>
      </c>
    </row>
    <row r="8" ht="22" customHeight="1">
      <c r="A8" s="45" t="n"/>
      <c r="B8" s="46" t="n"/>
      <c r="C8" s="46" t="n"/>
      <c r="D8" s="42" t="n"/>
      <c r="E8" s="47" t="n"/>
      <c r="F8" s="47" t="n"/>
      <c r="G8" s="48" t="n"/>
      <c r="H8" s="46" t="n"/>
      <c r="I8" s="46" t="n"/>
      <c r="J8" s="15">
        <f>IF($E8="","",$E8-IF($F8="",0,$F8))</f>
        <v/>
      </c>
      <c r="K8" s="16">
        <f>IF(OR($E8="",$E8=0),"",IF($F8="",0,$F8)/$E8)</f>
        <v/>
      </c>
      <c r="L8" s="15">
        <f>IF($E8="","",ROUND($E8*IF($G8="",0,$G8),0))</f>
        <v/>
      </c>
      <c r="M8" s="15">
        <f>IF($E8="","",$L8-IF($F8="",0,$F8))</f>
        <v/>
      </c>
      <c r="N8" s="15">
        <f>IF($E8="","",IF(IF($F8="",0,$F8)=0,$E8,IF(IF($G8="",0,$G8)&lt;=0,MAX($E8,IF($F8="",0,$F8)),ROUND(IF($F8="",0,$F8)/$G8,0))))</f>
        <v/>
      </c>
      <c r="O8" s="15">
        <f>IF($N8="","",$E8-$N8)</f>
        <v/>
      </c>
      <c r="P8" s="17">
        <f>IF(AND($A8="",$B8="",$D8="",$E8="",$F8=""),"",IF($E8="","予算が未入力",IF($E8=0,"予算が0円",IF(IF($F8="",0,$F8)&gt;$E8,"超過",IF(AND(IF($F8="",0,$F8)=0,IF($G8="",0,$G8)=0),"未着手",IF($N8&gt;$E8,"超過見込",IF($K8&gt;=$B$3,"注意","予算内")))))))</f>
        <v/>
      </c>
      <c r="Q8" s="17">
        <f>IF($A8="","",TEXT($A8,"yyyy/mm"))</f>
        <v/>
      </c>
    </row>
    <row r="9" ht="22" customHeight="1">
      <c r="A9" s="45" t="n"/>
      <c r="B9" s="46" t="n"/>
      <c r="C9" s="46" t="n"/>
      <c r="D9" s="42" t="n"/>
      <c r="E9" s="47" t="n"/>
      <c r="F9" s="47" t="n"/>
      <c r="G9" s="48" t="n"/>
      <c r="H9" s="46" t="n"/>
      <c r="I9" s="46" t="n"/>
      <c r="J9" s="12">
        <f>IF($E9="","",$E9-IF($F9="",0,$F9))</f>
        <v/>
      </c>
      <c r="K9" s="13">
        <f>IF(OR($E9="",$E9=0),"",IF($F9="",0,$F9)/$E9)</f>
        <v/>
      </c>
      <c r="L9" s="12">
        <f>IF($E9="","",ROUND($E9*IF($G9="",0,$G9),0))</f>
        <v/>
      </c>
      <c r="M9" s="12">
        <f>IF($E9="","",$L9-IF($F9="",0,$F9))</f>
        <v/>
      </c>
      <c r="N9" s="12">
        <f>IF($E9="","",IF(IF($F9="",0,$F9)=0,$E9,IF(IF($G9="",0,$G9)&lt;=0,MAX($E9,IF($F9="",0,$F9)),ROUND(IF($F9="",0,$F9)/$G9,0))))</f>
        <v/>
      </c>
      <c r="O9" s="12">
        <f>IF($N9="","",$E9-$N9)</f>
        <v/>
      </c>
      <c r="P9" s="14">
        <f>IF(AND($A9="",$B9="",$D9="",$E9="",$F9=""),"",IF($E9="","予算が未入力",IF($E9=0,"予算が0円",IF(IF($F9="",0,$F9)&gt;$E9,"超過",IF(AND(IF($F9="",0,$F9)=0,IF($G9="",0,$G9)=0),"未着手",IF($N9&gt;$E9,"超過見込",IF($K9&gt;=$B$3,"注意","予算内")))))))</f>
        <v/>
      </c>
      <c r="Q9" s="14">
        <f>IF($A9="","",TEXT($A9,"yyyy/mm"))</f>
        <v/>
      </c>
    </row>
    <row r="10" ht="22" customHeight="1">
      <c r="A10" s="45" t="n"/>
      <c r="B10" s="46" t="n"/>
      <c r="C10" s="46" t="n"/>
      <c r="D10" s="42" t="n"/>
      <c r="E10" s="47" t="n"/>
      <c r="F10" s="47" t="n"/>
      <c r="G10" s="48" t="n"/>
      <c r="H10" s="46" t="n"/>
      <c r="I10" s="46" t="n"/>
      <c r="J10" s="15">
        <f>IF($E10="","",$E10-IF($F10="",0,$F10))</f>
        <v/>
      </c>
      <c r="K10" s="16">
        <f>IF(OR($E10="",$E10=0),"",IF($F10="",0,$F10)/$E10)</f>
        <v/>
      </c>
      <c r="L10" s="15">
        <f>IF($E10="","",ROUND($E10*IF($G10="",0,$G10),0))</f>
        <v/>
      </c>
      <c r="M10" s="15">
        <f>IF($E10="","",$L10-IF($F10="",0,$F10))</f>
        <v/>
      </c>
      <c r="N10" s="15">
        <f>IF($E10="","",IF(IF($F10="",0,$F10)=0,$E10,IF(IF($G10="",0,$G10)&lt;=0,MAX($E10,IF($F10="",0,$F10)),ROUND(IF($F10="",0,$F10)/$G10,0))))</f>
        <v/>
      </c>
      <c r="O10" s="15">
        <f>IF($N10="","",$E10-$N10)</f>
        <v/>
      </c>
      <c r="P10" s="17">
        <f>IF(AND($A10="",$B10="",$D10="",$E10="",$F10=""),"",IF($E10="","予算が未入力",IF($E10=0,"予算が0円",IF(IF($F10="",0,$F10)&gt;$E10,"超過",IF(AND(IF($F10="",0,$F10)=0,IF($G10="",0,$G10)=0),"未着手",IF($N10&gt;$E10,"超過見込",IF($K10&gt;=$B$3,"注意","予算内")))))))</f>
        <v/>
      </c>
      <c r="Q10" s="17">
        <f>IF($A10="","",TEXT($A10,"yyyy/mm"))</f>
        <v/>
      </c>
    </row>
    <row r="11" ht="22" customHeight="1">
      <c r="A11" s="45" t="n"/>
      <c r="B11" s="46" t="n"/>
      <c r="C11" s="46" t="n"/>
      <c r="D11" s="42" t="n"/>
      <c r="E11" s="47" t="n"/>
      <c r="F11" s="47" t="n"/>
      <c r="G11" s="48" t="n"/>
      <c r="H11" s="46" t="n"/>
      <c r="I11" s="46" t="n"/>
      <c r="J11" s="12">
        <f>IF($E11="","",$E11-IF($F11="",0,$F11))</f>
        <v/>
      </c>
      <c r="K11" s="13">
        <f>IF(OR($E11="",$E11=0),"",IF($F11="",0,$F11)/$E11)</f>
        <v/>
      </c>
      <c r="L11" s="12">
        <f>IF($E11="","",ROUND($E11*IF($G11="",0,$G11),0))</f>
        <v/>
      </c>
      <c r="M11" s="12">
        <f>IF($E11="","",$L11-IF($F11="",0,$F11))</f>
        <v/>
      </c>
      <c r="N11" s="12">
        <f>IF($E11="","",IF(IF($F11="",0,$F11)=0,$E11,IF(IF($G11="",0,$G11)&lt;=0,MAX($E11,IF($F11="",0,$F11)),ROUND(IF($F11="",0,$F11)/$G11,0))))</f>
        <v/>
      </c>
      <c r="O11" s="12">
        <f>IF($N11="","",$E11-$N11)</f>
        <v/>
      </c>
      <c r="P11" s="14">
        <f>IF(AND($A11="",$B11="",$D11="",$E11="",$F11=""),"",IF($E11="","予算が未入力",IF($E11=0,"予算が0円",IF(IF($F11="",0,$F11)&gt;$E11,"超過",IF(AND(IF($F11="",0,$F11)=0,IF($G11="",0,$G11)=0),"未着手",IF($N11&gt;$E11,"超過見込",IF($K11&gt;=$B$3,"注意","予算内")))))))</f>
        <v/>
      </c>
      <c r="Q11" s="14">
        <f>IF($A11="","",TEXT($A11,"yyyy/mm"))</f>
        <v/>
      </c>
    </row>
    <row r="12" ht="22" customHeight="1">
      <c r="A12" s="45" t="n"/>
      <c r="B12" s="46" t="n"/>
      <c r="C12" s="46" t="n"/>
      <c r="D12" s="42" t="n"/>
      <c r="E12" s="47" t="n"/>
      <c r="F12" s="47" t="n"/>
      <c r="G12" s="48" t="n"/>
      <c r="H12" s="46" t="n"/>
      <c r="I12" s="46" t="n"/>
      <c r="J12" s="15">
        <f>IF($E12="","",$E12-IF($F12="",0,$F12))</f>
        <v/>
      </c>
      <c r="K12" s="16">
        <f>IF(OR($E12="",$E12=0),"",IF($F12="",0,$F12)/$E12)</f>
        <v/>
      </c>
      <c r="L12" s="15">
        <f>IF($E12="","",ROUND($E12*IF($G12="",0,$G12),0))</f>
        <v/>
      </c>
      <c r="M12" s="15">
        <f>IF($E12="","",$L12-IF($F12="",0,$F12))</f>
        <v/>
      </c>
      <c r="N12" s="15">
        <f>IF($E12="","",IF(IF($F12="",0,$F12)=0,$E12,IF(IF($G12="",0,$G12)&lt;=0,MAX($E12,IF($F12="",0,$F12)),ROUND(IF($F12="",0,$F12)/$G12,0))))</f>
        <v/>
      </c>
      <c r="O12" s="15">
        <f>IF($N12="","",$E12-$N12)</f>
        <v/>
      </c>
      <c r="P12" s="17">
        <f>IF(AND($A12="",$B12="",$D12="",$E12="",$F12=""),"",IF($E12="","予算が未入力",IF($E12=0,"予算が0円",IF(IF($F12="",0,$F12)&gt;$E12,"超過",IF(AND(IF($F12="",0,$F12)=0,IF($G12="",0,$G12)=0),"未着手",IF($N12&gt;$E12,"超過見込",IF($K12&gt;=$B$3,"注意","予算内")))))))</f>
        <v/>
      </c>
      <c r="Q12" s="17">
        <f>IF($A12="","",TEXT($A12,"yyyy/mm"))</f>
        <v/>
      </c>
    </row>
    <row r="13" ht="22" customHeight="1">
      <c r="A13" s="45" t="n"/>
      <c r="B13" s="46" t="n"/>
      <c r="C13" s="46" t="n"/>
      <c r="D13" s="42" t="n"/>
      <c r="E13" s="47" t="n"/>
      <c r="F13" s="47" t="n"/>
      <c r="G13" s="48" t="n"/>
      <c r="H13" s="46" t="n"/>
      <c r="I13" s="46" t="n"/>
      <c r="J13" s="12">
        <f>IF($E13="","",$E13-IF($F13="",0,$F13))</f>
        <v/>
      </c>
      <c r="K13" s="13">
        <f>IF(OR($E13="",$E13=0),"",IF($F13="",0,$F13)/$E13)</f>
        <v/>
      </c>
      <c r="L13" s="12">
        <f>IF($E13="","",ROUND($E13*IF($G13="",0,$G13),0))</f>
        <v/>
      </c>
      <c r="M13" s="12">
        <f>IF($E13="","",$L13-IF($F13="",0,$F13))</f>
        <v/>
      </c>
      <c r="N13" s="12">
        <f>IF($E13="","",IF(IF($F13="",0,$F13)=0,$E13,IF(IF($G13="",0,$G13)&lt;=0,MAX($E13,IF($F13="",0,$F13)),ROUND(IF($F13="",0,$F13)/$G13,0))))</f>
        <v/>
      </c>
      <c r="O13" s="12">
        <f>IF($N13="","",$E13-$N13)</f>
        <v/>
      </c>
      <c r="P13" s="14">
        <f>IF(AND($A13="",$B13="",$D13="",$E13="",$F13=""),"",IF($E13="","予算が未入力",IF($E13=0,"予算が0円",IF(IF($F13="",0,$F13)&gt;$E13,"超過",IF(AND(IF($F13="",0,$F13)=0,IF($G13="",0,$G13)=0),"未着手",IF($N13&gt;$E13,"超過見込",IF($K13&gt;=$B$3,"注意","予算内")))))))</f>
        <v/>
      </c>
      <c r="Q13" s="14">
        <f>IF($A13="","",TEXT($A13,"yyyy/mm"))</f>
        <v/>
      </c>
    </row>
    <row r="14" ht="22" customHeight="1">
      <c r="A14" s="45" t="n"/>
      <c r="B14" s="46" t="n"/>
      <c r="C14" s="46" t="n"/>
      <c r="D14" s="42" t="n"/>
      <c r="E14" s="47" t="n"/>
      <c r="F14" s="47" t="n"/>
      <c r="G14" s="48" t="n"/>
      <c r="H14" s="46" t="n"/>
      <c r="I14" s="46" t="n"/>
      <c r="J14" s="15">
        <f>IF($E14="","",$E14-IF($F14="",0,$F14))</f>
        <v/>
      </c>
      <c r="K14" s="16">
        <f>IF(OR($E14="",$E14=0),"",IF($F14="",0,$F14)/$E14)</f>
        <v/>
      </c>
      <c r="L14" s="15">
        <f>IF($E14="","",ROUND($E14*IF($G14="",0,$G14),0))</f>
        <v/>
      </c>
      <c r="M14" s="15">
        <f>IF($E14="","",$L14-IF($F14="",0,$F14))</f>
        <v/>
      </c>
      <c r="N14" s="15">
        <f>IF($E14="","",IF(IF($F14="",0,$F14)=0,$E14,IF(IF($G14="",0,$G14)&lt;=0,MAX($E14,IF($F14="",0,$F14)),ROUND(IF($F14="",0,$F14)/$G14,0))))</f>
        <v/>
      </c>
      <c r="O14" s="15">
        <f>IF($N14="","",$E14-$N14)</f>
        <v/>
      </c>
      <c r="P14" s="17">
        <f>IF(AND($A14="",$B14="",$D14="",$E14="",$F14=""),"",IF($E14="","予算が未入力",IF($E14=0,"予算が0円",IF(IF($F14="",0,$F14)&gt;$E14,"超過",IF(AND(IF($F14="",0,$F14)=0,IF($G14="",0,$G14)=0),"未着手",IF($N14&gt;$E14,"超過見込",IF($K14&gt;=$B$3,"注意","予算内")))))))</f>
        <v/>
      </c>
      <c r="Q14" s="17">
        <f>IF($A14="","",TEXT($A14,"yyyy/mm"))</f>
        <v/>
      </c>
    </row>
    <row r="15" ht="22" customHeight="1">
      <c r="A15" s="45" t="n"/>
      <c r="B15" s="46" t="n"/>
      <c r="C15" s="46" t="n"/>
      <c r="D15" s="42" t="n"/>
      <c r="E15" s="47" t="n"/>
      <c r="F15" s="47" t="n"/>
      <c r="G15" s="48" t="n"/>
      <c r="H15" s="46" t="n"/>
      <c r="I15" s="46" t="n"/>
      <c r="J15" s="12">
        <f>IF($E15="","",$E15-IF($F15="",0,$F15))</f>
        <v/>
      </c>
      <c r="K15" s="13">
        <f>IF(OR($E15="",$E15=0),"",IF($F15="",0,$F15)/$E15)</f>
        <v/>
      </c>
      <c r="L15" s="12">
        <f>IF($E15="","",ROUND($E15*IF($G15="",0,$G15),0))</f>
        <v/>
      </c>
      <c r="M15" s="12">
        <f>IF($E15="","",$L15-IF($F15="",0,$F15))</f>
        <v/>
      </c>
      <c r="N15" s="12">
        <f>IF($E15="","",IF(IF($F15="",0,$F15)=0,$E15,IF(IF($G15="",0,$G15)&lt;=0,MAX($E15,IF($F15="",0,$F15)),ROUND(IF($F15="",0,$F15)/$G15,0))))</f>
        <v/>
      </c>
      <c r="O15" s="12">
        <f>IF($N15="","",$E15-$N15)</f>
        <v/>
      </c>
      <c r="P15" s="14">
        <f>IF(AND($A15="",$B15="",$D15="",$E15="",$F15=""),"",IF($E15="","予算が未入力",IF($E15=0,"予算が0円",IF(IF($F15="",0,$F15)&gt;$E15,"超過",IF(AND(IF($F15="",0,$F15)=0,IF($G15="",0,$G15)=0),"未着手",IF($N15&gt;$E15,"超過見込",IF($K15&gt;=$B$3,"注意","予算内")))))))</f>
        <v/>
      </c>
      <c r="Q15" s="14">
        <f>IF($A15="","",TEXT($A15,"yyyy/mm"))</f>
        <v/>
      </c>
    </row>
    <row r="16" ht="22" customHeight="1">
      <c r="A16" s="45" t="n"/>
      <c r="B16" s="46" t="n"/>
      <c r="C16" s="46" t="n"/>
      <c r="D16" s="42" t="n"/>
      <c r="E16" s="47" t="n"/>
      <c r="F16" s="47" t="n"/>
      <c r="G16" s="48" t="n"/>
      <c r="H16" s="46" t="n"/>
      <c r="I16" s="46" t="n"/>
      <c r="J16" s="15">
        <f>IF($E16="","",$E16-IF($F16="",0,$F16))</f>
        <v/>
      </c>
      <c r="K16" s="16">
        <f>IF(OR($E16="",$E16=0),"",IF($F16="",0,$F16)/$E16)</f>
        <v/>
      </c>
      <c r="L16" s="15">
        <f>IF($E16="","",ROUND($E16*IF($G16="",0,$G16),0))</f>
        <v/>
      </c>
      <c r="M16" s="15">
        <f>IF($E16="","",$L16-IF($F16="",0,$F16))</f>
        <v/>
      </c>
      <c r="N16" s="15">
        <f>IF($E16="","",IF(IF($F16="",0,$F16)=0,$E16,IF(IF($G16="",0,$G16)&lt;=0,MAX($E16,IF($F16="",0,$F16)),ROUND(IF($F16="",0,$F16)/$G16,0))))</f>
        <v/>
      </c>
      <c r="O16" s="15">
        <f>IF($N16="","",$E16-$N16)</f>
        <v/>
      </c>
      <c r="P16" s="17">
        <f>IF(AND($A16="",$B16="",$D16="",$E16="",$F16=""),"",IF($E16="","予算が未入力",IF($E16=0,"予算が0円",IF(IF($F16="",0,$F16)&gt;$E16,"超過",IF(AND(IF($F16="",0,$F16)=0,IF($G16="",0,$G16)=0),"未着手",IF($N16&gt;$E16,"超過見込",IF($K16&gt;=$B$3,"注意","予算内")))))))</f>
        <v/>
      </c>
      <c r="Q16" s="17">
        <f>IF($A16="","",TEXT($A16,"yyyy/mm"))</f>
        <v/>
      </c>
    </row>
    <row r="17" ht="22" customHeight="1">
      <c r="A17" s="45" t="n"/>
      <c r="B17" s="46" t="n"/>
      <c r="C17" s="46" t="n"/>
      <c r="D17" s="42" t="n"/>
      <c r="E17" s="47" t="n"/>
      <c r="F17" s="47" t="n"/>
      <c r="G17" s="48" t="n"/>
      <c r="H17" s="46" t="n"/>
      <c r="I17" s="46" t="n"/>
      <c r="J17" s="12">
        <f>IF($E17="","",$E17-IF($F17="",0,$F17))</f>
        <v/>
      </c>
      <c r="K17" s="13">
        <f>IF(OR($E17="",$E17=0),"",IF($F17="",0,$F17)/$E17)</f>
        <v/>
      </c>
      <c r="L17" s="12">
        <f>IF($E17="","",ROUND($E17*IF($G17="",0,$G17),0))</f>
        <v/>
      </c>
      <c r="M17" s="12">
        <f>IF($E17="","",$L17-IF($F17="",0,$F17))</f>
        <v/>
      </c>
      <c r="N17" s="12">
        <f>IF($E17="","",IF(IF($F17="",0,$F17)=0,$E17,IF(IF($G17="",0,$G17)&lt;=0,MAX($E17,IF($F17="",0,$F17)),ROUND(IF($F17="",0,$F17)/$G17,0))))</f>
        <v/>
      </c>
      <c r="O17" s="12">
        <f>IF($N17="","",$E17-$N17)</f>
        <v/>
      </c>
      <c r="P17" s="14">
        <f>IF(AND($A17="",$B17="",$D17="",$E17="",$F17=""),"",IF($E17="","予算が未入力",IF($E17=0,"予算が0円",IF(IF($F17="",0,$F17)&gt;$E17,"超過",IF(AND(IF($F17="",0,$F17)=0,IF($G17="",0,$G17)=0),"未着手",IF($N17&gt;$E17,"超過見込",IF($K17&gt;=$B$3,"注意","予算内")))))))</f>
        <v/>
      </c>
      <c r="Q17" s="14">
        <f>IF($A17="","",TEXT($A17,"yyyy/mm"))</f>
        <v/>
      </c>
    </row>
    <row r="18" ht="22" customHeight="1">
      <c r="A18" s="45" t="n"/>
      <c r="B18" s="46" t="n"/>
      <c r="C18" s="46" t="n"/>
      <c r="D18" s="42" t="n"/>
      <c r="E18" s="47" t="n"/>
      <c r="F18" s="47" t="n"/>
      <c r="G18" s="48" t="n"/>
      <c r="H18" s="46" t="n"/>
      <c r="I18" s="46" t="n"/>
      <c r="J18" s="15">
        <f>IF($E18="","",$E18-IF($F18="",0,$F18))</f>
        <v/>
      </c>
      <c r="K18" s="16">
        <f>IF(OR($E18="",$E18=0),"",IF($F18="",0,$F18)/$E18)</f>
        <v/>
      </c>
      <c r="L18" s="15">
        <f>IF($E18="","",ROUND($E18*IF($G18="",0,$G18),0))</f>
        <v/>
      </c>
      <c r="M18" s="15">
        <f>IF($E18="","",$L18-IF($F18="",0,$F18))</f>
        <v/>
      </c>
      <c r="N18" s="15">
        <f>IF($E18="","",IF(IF($F18="",0,$F18)=0,$E18,IF(IF($G18="",0,$G18)&lt;=0,MAX($E18,IF($F18="",0,$F18)),ROUND(IF($F18="",0,$F18)/$G18,0))))</f>
        <v/>
      </c>
      <c r="O18" s="15">
        <f>IF($N18="","",$E18-$N18)</f>
        <v/>
      </c>
      <c r="P18" s="17">
        <f>IF(AND($A18="",$B18="",$D18="",$E18="",$F18=""),"",IF($E18="","予算が未入力",IF($E18=0,"予算が0円",IF(IF($F18="",0,$F18)&gt;$E18,"超過",IF(AND(IF($F18="",0,$F18)=0,IF($G18="",0,$G18)=0),"未着手",IF($N18&gt;$E18,"超過見込",IF($K18&gt;=$B$3,"注意","予算内")))))))</f>
        <v/>
      </c>
      <c r="Q18" s="17">
        <f>IF($A18="","",TEXT($A18,"yyyy/mm"))</f>
        <v/>
      </c>
    </row>
    <row r="19" ht="22" customHeight="1">
      <c r="A19" s="45" t="n"/>
      <c r="B19" s="46" t="n"/>
      <c r="C19" s="46" t="n"/>
      <c r="D19" s="42" t="n"/>
      <c r="E19" s="47" t="n"/>
      <c r="F19" s="47" t="n"/>
      <c r="G19" s="48" t="n"/>
      <c r="H19" s="46" t="n"/>
      <c r="I19" s="46" t="n"/>
      <c r="J19" s="12">
        <f>IF($E19="","",$E19-IF($F19="",0,$F19))</f>
        <v/>
      </c>
      <c r="K19" s="13">
        <f>IF(OR($E19="",$E19=0),"",IF($F19="",0,$F19)/$E19)</f>
        <v/>
      </c>
      <c r="L19" s="12">
        <f>IF($E19="","",ROUND($E19*IF($G19="",0,$G19),0))</f>
        <v/>
      </c>
      <c r="M19" s="12">
        <f>IF($E19="","",$L19-IF($F19="",0,$F19))</f>
        <v/>
      </c>
      <c r="N19" s="12">
        <f>IF($E19="","",IF(IF($F19="",0,$F19)=0,$E19,IF(IF($G19="",0,$G19)&lt;=0,MAX($E19,IF($F19="",0,$F19)),ROUND(IF($F19="",0,$F19)/$G19,0))))</f>
        <v/>
      </c>
      <c r="O19" s="12">
        <f>IF($N19="","",$E19-$N19)</f>
        <v/>
      </c>
      <c r="P19" s="14">
        <f>IF(AND($A19="",$B19="",$D19="",$E19="",$F19=""),"",IF($E19="","予算が未入力",IF($E19=0,"予算が0円",IF(IF($F19="",0,$F19)&gt;$E19,"超過",IF(AND(IF($F19="",0,$F19)=0,IF($G19="",0,$G19)=0),"未着手",IF($N19&gt;$E19,"超過見込",IF($K19&gt;=$B$3,"注意","予算内")))))))</f>
        <v/>
      </c>
      <c r="Q19" s="14">
        <f>IF($A19="","",TEXT($A19,"yyyy/mm"))</f>
        <v/>
      </c>
    </row>
    <row r="20" ht="22" customHeight="1">
      <c r="A20" s="45" t="n"/>
      <c r="B20" s="46" t="n"/>
      <c r="C20" s="46" t="n"/>
      <c r="D20" s="42" t="n"/>
      <c r="E20" s="47" t="n"/>
      <c r="F20" s="47" t="n"/>
      <c r="G20" s="48" t="n"/>
      <c r="H20" s="46" t="n"/>
      <c r="I20" s="46" t="n"/>
      <c r="J20" s="15">
        <f>IF($E20="","",$E20-IF($F20="",0,$F20))</f>
        <v/>
      </c>
      <c r="K20" s="16">
        <f>IF(OR($E20="",$E20=0),"",IF($F20="",0,$F20)/$E20)</f>
        <v/>
      </c>
      <c r="L20" s="15">
        <f>IF($E20="","",ROUND($E20*IF($G20="",0,$G20),0))</f>
        <v/>
      </c>
      <c r="M20" s="15">
        <f>IF($E20="","",$L20-IF($F20="",0,$F20))</f>
        <v/>
      </c>
      <c r="N20" s="15">
        <f>IF($E20="","",IF(IF($F20="",0,$F20)=0,$E20,IF(IF($G20="",0,$G20)&lt;=0,MAX($E20,IF($F20="",0,$F20)),ROUND(IF($F20="",0,$F20)/$G20,0))))</f>
        <v/>
      </c>
      <c r="O20" s="15">
        <f>IF($N20="","",$E20-$N20)</f>
        <v/>
      </c>
      <c r="P20" s="17">
        <f>IF(AND($A20="",$B20="",$D20="",$E20="",$F20=""),"",IF($E20="","予算が未入力",IF($E20=0,"予算が0円",IF(IF($F20="",0,$F20)&gt;$E20,"超過",IF(AND(IF($F20="",0,$F20)=0,IF($G20="",0,$G20)=0),"未着手",IF($N20&gt;$E20,"超過見込",IF($K20&gt;=$B$3,"注意","予算内")))))))</f>
        <v/>
      </c>
      <c r="Q20" s="17">
        <f>IF($A20="","",TEXT($A20,"yyyy/mm"))</f>
        <v/>
      </c>
    </row>
    <row r="21" ht="22" customHeight="1">
      <c r="A21" s="45" t="n"/>
      <c r="B21" s="46" t="n"/>
      <c r="C21" s="46" t="n"/>
      <c r="D21" s="42" t="n"/>
      <c r="E21" s="47" t="n"/>
      <c r="F21" s="47" t="n"/>
      <c r="G21" s="48" t="n"/>
      <c r="H21" s="46" t="n"/>
      <c r="I21" s="46" t="n"/>
      <c r="J21" s="12">
        <f>IF($E21="","",$E21-IF($F21="",0,$F21))</f>
        <v/>
      </c>
      <c r="K21" s="13">
        <f>IF(OR($E21="",$E21=0),"",IF($F21="",0,$F21)/$E21)</f>
        <v/>
      </c>
      <c r="L21" s="12">
        <f>IF($E21="","",ROUND($E21*IF($G21="",0,$G21),0))</f>
        <v/>
      </c>
      <c r="M21" s="12">
        <f>IF($E21="","",$L21-IF($F21="",0,$F21))</f>
        <v/>
      </c>
      <c r="N21" s="12">
        <f>IF($E21="","",IF(IF($F21="",0,$F21)=0,$E21,IF(IF($G21="",0,$G21)&lt;=0,MAX($E21,IF($F21="",0,$F21)),ROUND(IF($F21="",0,$F21)/$G21,0))))</f>
        <v/>
      </c>
      <c r="O21" s="12">
        <f>IF($N21="","",$E21-$N21)</f>
        <v/>
      </c>
      <c r="P21" s="14">
        <f>IF(AND($A21="",$B21="",$D21="",$E21="",$F21=""),"",IF($E21="","予算が未入力",IF($E21=0,"予算が0円",IF(IF($F21="",0,$F21)&gt;$E21,"超過",IF(AND(IF($F21="",0,$F21)=0,IF($G21="",0,$G21)=0),"未着手",IF($N21&gt;$E21,"超過見込",IF($K21&gt;=$B$3,"注意","予算内")))))))</f>
        <v/>
      </c>
      <c r="Q21" s="14">
        <f>IF($A21="","",TEXT($A21,"yyyy/mm"))</f>
        <v/>
      </c>
    </row>
    <row r="22" ht="22" customHeight="1">
      <c r="A22" s="45" t="n"/>
      <c r="B22" s="46" t="n"/>
      <c r="C22" s="46" t="n"/>
      <c r="D22" s="42" t="n"/>
      <c r="E22" s="47" t="n"/>
      <c r="F22" s="47" t="n"/>
      <c r="G22" s="48" t="n"/>
      <c r="H22" s="46" t="n"/>
      <c r="I22" s="46" t="n"/>
      <c r="J22" s="15">
        <f>IF($E22="","",$E22-IF($F22="",0,$F22))</f>
        <v/>
      </c>
      <c r="K22" s="16">
        <f>IF(OR($E22="",$E22=0),"",IF($F22="",0,$F22)/$E22)</f>
        <v/>
      </c>
      <c r="L22" s="15">
        <f>IF($E22="","",ROUND($E22*IF($G22="",0,$G22),0))</f>
        <v/>
      </c>
      <c r="M22" s="15">
        <f>IF($E22="","",$L22-IF($F22="",0,$F22))</f>
        <v/>
      </c>
      <c r="N22" s="15">
        <f>IF($E22="","",IF(IF($F22="",0,$F22)=0,$E22,IF(IF($G22="",0,$G22)&lt;=0,MAX($E22,IF($F22="",0,$F22)),ROUND(IF($F22="",0,$F22)/$G22,0))))</f>
        <v/>
      </c>
      <c r="O22" s="15">
        <f>IF($N22="","",$E22-$N22)</f>
        <v/>
      </c>
      <c r="P22" s="17">
        <f>IF(AND($A22="",$B22="",$D22="",$E22="",$F22=""),"",IF($E22="","予算が未入力",IF($E22=0,"予算が0円",IF(IF($F22="",0,$F22)&gt;$E22,"超過",IF(AND(IF($F22="",0,$F22)=0,IF($G22="",0,$G22)=0),"未着手",IF($N22&gt;$E22,"超過見込",IF($K22&gt;=$B$3,"注意","予算内")))))))</f>
        <v/>
      </c>
      <c r="Q22" s="17">
        <f>IF($A22="","",TEXT($A22,"yyyy/mm"))</f>
        <v/>
      </c>
    </row>
    <row r="23" ht="22" customHeight="1">
      <c r="A23" s="45" t="n"/>
      <c r="B23" s="46" t="n"/>
      <c r="C23" s="46" t="n"/>
      <c r="D23" s="42" t="n"/>
      <c r="E23" s="47" t="n"/>
      <c r="F23" s="47" t="n"/>
      <c r="G23" s="48" t="n"/>
      <c r="H23" s="46" t="n"/>
      <c r="I23" s="46" t="n"/>
      <c r="J23" s="12">
        <f>IF($E23="","",$E23-IF($F23="",0,$F23))</f>
        <v/>
      </c>
      <c r="K23" s="13">
        <f>IF(OR($E23="",$E23=0),"",IF($F23="",0,$F23)/$E23)</f>
        <v/>
      </c>
      <c r="L23" s="12">
        <f>IF($E23="","",ROUND($E23*IF($G23="",0,$G23),0))</f>
        <v/>
      </c>
      <c r="M23" s="12">
        <f>IF($E23="","",$L23-IF($F23="",0,$F23))</f>
        <v/>
      </c>
      <c r="N23" s="12">
        <f>IF($E23="","",IF(IF($F23="",0,$F23)=0,$E23,IF(IF($G23="",0,$G23)&lt;=0,MAX($E23,IF($F23="",0,$F23)),ROUND(IF($F23="",0,$F23)/$G23,0))))</f>
        <v/>
      </c>
      <c r="O23" s="12">
        <f>IF($N23="","",$E23-$N23)</f>
        <v/>
      </c>
      <c r="P23" s="14">
        <f>IF(AND($A23="",$B23="",$D23="",$E23="",$F23=""),"",IF($E23="","予算が未入力",IF($E23=0,"予算が0円",IF(IF($F23="",0,$F23)&gt;$E23,"超過",IF(AND(IF($F23="",0,$F23)=0,IF($G23="",0,$G23)=0),"未着手",IF($N23&gt;$E23,"超過見込",IF($K23&gt;=$B$3,"注意","予算内")))))))</f>
        <v/>
      </c>
      <c r="Q23" s="14">
        <f>IF($A23="","",TEXT($A23,"yyyy/mm"))</f>
        <v/>
      </c>
    </row>
    <row r="24" ht="22" customHeight="1">
      <c r="A24" s="45" t="n"/>
      <c r="B24" s="46" t="n"/>
      <c r="C24" s="46" t="n"/>
      <c r="D24" s="42" t="n"/>
      <c r="E24" s="47" t="n"/>
      <c r="F24" s="47" t="n"/>
      <c r="G24" s="48" t="n"/>
      <c r="H24" s="46" t="n"/>
      <c r="I24" s="46" t="n"/>
      <c r="J24" s="15">
        <f>IF($E24="","",$E24-IF($F24="",0,$F24))</f>
        <v/>
      </c>
      <c r="K24" s="16">
        <f>IF(OR($E24="",$E24=0),"",IF($F24="",0,$F24)/$E24)</f>
        <v/>
      </c>
      <c r="L24" s="15">
        <f>IF($E24="","",ROUND($E24*IF($G24="",0,$G24),0))</f>
        <v/>
      </c>
      <c r="M24" s="15">
        <f>IF($E24="","",$L24-IF($F24="",0,$F24))</f>
        <v/>
      </c>
      <c r="N24" s="15">
        <f>IF($E24="","",IF(IF($F24="",0,$F24)=0,$E24,IF(IF($G24="",0,$G24)&lt;=0,MAX($E24,IF($F24="",0,$F24)),ROUND(IF($F24="",0,$F24)/$G24,0))))</f>
        <v/>
      </c>
      <c r="O24" s="15">
        <f>IF($N24="","",$E24-$N24)</f>
        <v/>
      </c>
      <c r="P24" s="17">
        <f>IF(AND($A24="",$B24="",$D24="",$E24="",$F24=""),"",IF($E24="","予算が未入力",IF($E24=0,"予算が0円",IF(IF($F24="",0,$F24)&gt;$E24,"超過",IF(AND(IF($F24="",0,$F24)=0,IF($G24="",0,$G24)=0),"未着手",IF($N24&gt;$E24,"超過見込",IF($K24&gt;=$B$3,"注意","予算内")))))))</f>
        <v/>
      </c>
      <c r="Q24" s="17">
        <f>IF($A24="","",TEXT($A24,"yyyy/mm"))</f>
        <v/>
      </c>
    </row>
    <row r="25" ht="22" customHeight="1">
      <c r="A25" s="45" t="n"/>
      <c r="B25" s="46" t="n"/>
      <c r="C25" s="46" t="n"/>
      <c r="D25" s="42" t="n"/>
      <c r="E25" s="47" t="n"/>
      <c r="F25" s="47" t="n"/>
      <c r="G25" s="48" t="n"/>
      <c r="H25" s="46" t="n"/>
      <c r="I25" s="46" t="n"/>
      <c r="J25" s="12">
        <f>IF($E25="","",$E25-IF($F25="",0,$F25))</f>
        <v/>
      </c>
      <c r="K25" s="13">
        <f>IF(OR($E25="",$E25=0),"",IF($F25="",0,$F25)/$E25)</f>
        <v/>
      </c>
      <c r="L25" s="12">
        <f>IF($E25="","",ROUND($E25*IF($G25="",0,$G25),0))</f>
        <v/>
      </c>
      <c r="M25" s="12">
        <f>IF($E25="","",$L25-IF($F25="",0,$F25))</f>
        <v/>
      </c>
      <c r="N25" s="12">
        <f>IF($E25="","",IF(IF($F25="",0,$F25)=0,$E25,IF(IF($G25="",0,$G25)&lt;=0,MAX($E25,IF($F25="",0,$F25)),ROUND(IF($F25="",0,$F25)/$G25,0))))</f>
        <v/>
      </c>
      <c r="O25" s="12">
        <f>IF($N25="","",$E25-$N25)</f>
        <v/>
      </c>
      <c r="P25" s="14">
        <f>IF(AND($A25="",$B25="",$D25="",$E25="",$F25=""),"",IF($E25="","予算が未入力",IF($E25=0,"予算が0円",IF(IF($F25="",0,$F25)&gt;$E25,"超過",IF(AND(IF($F25="",0,$F25)=0,IF($G25="",0,$G25)=0),"未着手",IF($N25&gt;$E25,"超過見込",IF($K25&gt;=$B$3,"注意","予算内")))))))</f>
        <v/>
      </c>
      <c r="Q25" s="14">
        <f>IF($A25="","",TEXT($A25,"yyyy/mm"))</f>
        <v/>
      </c>
    </row>
    <row r="26" ht="22" customHeight="1">
      <c r="A26" s="45" t="n"/>
      <c r="B26" s="46" t="n"/>
      <c r="C26" s="46" t="n"/>
      <c r="D26" s="42" t="n"/>
      <c r="E26" s="47" t="n"/>
      <c r="F26" s="47" t="n"/>
      <c r="G26" s="48" t="n"/>
      <c r="H26" s="46" t="n"/>
      <c r="I26" s="46" t="n"/>
      <c r="J26" s="15">
        <f>IF($E26="","",$E26-IF($F26="",0,$F26))</f>
        <v/>
      </c>
      <c r="K26" s="16">
        <f>IF(OR($E26="",$E26=0),"",IF($F26="",0,$F26)/$E26)</f>
        <v/>
      </c>
      <c r="L26" s="15">
        <f>IF($E26="","",ROUND($E26*IF($G26="",0,$G26),0))</f>
        <v/>
      </c>
      <c r="M26" s="15">
        <f>IF($E26="","",$L26-IF($F26="",0,$F26))</f>
        <v/>
      </c>
      <c r="N26" s="15">
        <f>IF($E26="","",IF(IF($F26="",0,$F26)=0,$E26,IF(IF($G26="",0,$G26)&lt;=0,MAX($E26,IF($F26="",0,$F26)),ROUND(IF($F26="",0,$F26)/$G26,0))))</f>
        <v/>
      </c>
      <c r="O26" s="15">
        <f>IF($N26="","",$E26-$N26)</f>
        <v/>
      </c>
      <c r="P26" s="17">
        <f>IF(AND($A26="",$B26="",$D26="",$E26="",$F26=""),"",IF($E26="","予算が未入力",IF($E26=0,"予算が0円",IF(IF($F26="",0,$F26)&gt;$E26,"超過",IF(AND(IF($F26="",0,$F26)=0,IF($G26="",0,$G26)=0),"未着手",IF($N26&gt;$E26,"超過見込",IF($K26&gt;=$B$3,"注意","予算内")))))))</f>
        <v/>
      </c>
      <c r="Q26" s="17">
        <f>IF($A26="","",TEXT($A26,"yyyy/mm"))</f>
        <v/>
      </c>
    </row>
    <row r="27" ht="22" customHeight="1">
      <c r="A27" s="45" t="n"/>
      <c r="B27" s="46" t="n"/>
      <c r="C27" s="46" t="n"/>
      <c r="D27" s="42" t="n"/>
      <c r="E27" s="47" t="n"/>
      <c r="F27" s="47" t="n"/>
      <c r="G27" s="48" t="n"/>
      <c r="H27" s="46" t="n"/>
      <c r="I27" s="46" t="n"/>
      <c r="J27" s="12">
        <f>IF($E27="","",$E27-IF($F27="",0,$F27))</f>
        <v/>
      </c>
      <c r="K27" s="13">
        <f>IF(OR($E27="",$E27=0),"",IF($F27="",0,$F27)/$E27)</f>
        <v/>
      </c>
      <c r="L27" s="12">
        <f>IF($E27="","",ROUND($E27*IF($G27="",0,$G27),0))</f>
        <v/>
      </c>
      <c r="M27" s="12">
        <f>IF($E27="","",$L27-IF($F27="",0,$F27))</f>
        <v/>
      </c>
      <c r="N27" s="12">
        <f>IF($E27="","",IF(IF($F27="",0,$F27)=0,$E27,IF(IF($G27="",0,$G27)&lt;=0,MAX($E27,IF($F27="",0,$F27)),ROUND(IF($F27="",0,$F27)/$G27,0))))</f>
        <v/>
      </c>
      <c r="O27" s="12">
        <f>IF($N27="","",$E27-$N27)</f>
        <v/>
      </c>
      <c r="P27" s="14">
        <f>IF(AND($A27="",$B27="",$D27="",$E27="",$F27=""),"",IF($E27="","予算が未入力",IF($E27=0,"予算が0円",IF(IF($F27="",0,$F27)&gt;$E27,"超過",IF(AND(IF($F27="",0,$F27)=0,IF($G27="",0,$G27)=0),"未着手",IF($N27&gt;$E27,"超過見込",IF($K27&gt;=$B$3,"注意","予算内")))))))</f>
        <v/>
      </c>
      <c r="Q27" s="14">
        <f>IF($A27="","",TEXT($A27,"yyyy/mm"))</f>
        <v/>
      </c>
    </row>
    <row r="28" ht="22" customHeight="1">
      <c r="A28" s="45" t="n"/>
      <c r="B28" s="46" t="n"/>
      <c r="C28" s="46" t="n"/>
      <c r="D28" s="42" t="n"/>
      <c r="E28" s="47" t="n"/>
      <c r="F28" s="47" t="n"/>
      <c r="G28" s="48" t="n"/>
      <c r="H28" s="46" t="n"/>
      <c r="I28" s="46" t="n"/>
      <c r="J28" s="15">
        <f>IF($E28="","",$E28-IF($F28="",0,$F28))</f>
        <v/>
      </c>
      <c r="K28" s="16">
        <f>IF(OR($E28="",$E28=0),"",IF($F28="",0,$F28)/$E28)</f>
        <v/>
      </c>
      <c r="L28" s="15">
        <f>IF($E28="","",ROUND($E28*IF($G28="",0,$G28),0))</f>
        <v/>
      </c>
      <c r="M28" s="15">
        <f>IF($E28="","",$L28-IF($F28="",0,$F28))</f>
        <v/>
      </c>
      <c r="N28" s="15">
        <f>IF($E28="","",IF(IF($F28="",0,$F28)=0,$E28,IF(IF($G28="",0,$G28)&lt;=0,MAX($E28,IF($F28="",0,$F28)),ROUND(IF($F28="",0,$F28)/$G28,0))))</f>
        <v/>
      </c>
      <c r="O28" s="15">
        <f>IF($N28="","",$E28-$N28)</f>
        <v/>
      </c>
      <c r="P28" s="17">
        <f>IF(AND($A28="",$B28="",$D28="",$E28="",$F28=""),"",IF($E28="","予算が未入力",IF($E28=0,"予算が0円",IF(IF($F28="",0,$F28)&gt;$E28,"超過",IF(AND(IF($F28="",0,$F28)=0,IF($G28="",0,$G28)=0),"未着手",IF($N28&gt;$E28,"超過見込",IF($K28&gt;=$B$3,"注意","予算内")))))))</f>
        <v/>
      </c>
      <c r="Q28" s="17">
        <f>IF($A28="","",TEXT($A28,"yyyy/mm"))</f>
        <v/>
      </c>
    </row>
    <row r="29" ht="22" customHeight="1">
      <c r="A29" s="45" t="n"/>
      <c r="B29" s="46" t="n"/>
      <c r="C29" s="46" t="n"/>
      <c r="D29" s="42" t="n"/>
      <c r="E29" s="47" t="n"/>
      <c r="F29" s="47" t="n"/>
      <c r="G29" s="48" t="n"/>
      <c r="H29" s="46" t="n"/>
      <c r="I29" s="46" t="n"/>
      <c r="J29" s="12">
        <f>IF($E29="","",$E29-IF($F29="",0,$F29))</f>
        <v/>
      </c>
      <c r="K29" s="13">
        <f>IF(OR($E29="",$E29=0),"",IF($F29="",0,$F29)/$E29)</f>
        <v/>
      </c>
      <c r="L29" s="12">
        <f>IF($E29="","",ROUND($E29*IF($G29="",0,$G29),0))</f>
        <v/>
      </c>
      <c r="M29" s="12">
        <f>IF($E29="","",$L29-IF($F29="",0,$F29))</f>
        <v/>
      </c>
      <c r="N29" s="12">
        <f>IF($E29="","",IF(IF($F29="",0,$F29)=0,$E29,IF(IF($G29="",0,$G29)&lt;=0,MAX($E29,IF($F29="",0,$F29)),ROUND(IF($F29="",0,$F29)/$G29,0))))</f>
        <v/>
      </c>
      <c r="O29" s="12">
        <f>IF($N29="","",$E29-$N29)</f>
        <v/>
      </c>
      <c r="P29" s="14">
        <f>IF(AND($A29="",$B29="",$D29="",$E29="",$F29=""),"",IF($E29="","予算が未入力",IF($E29=0,"予算が0円",IF(IF($F29="",0,$F29)&gt;$E29,"超過",IF(AND(IF($F29="",0,$F29)=0,IF($G29="",0,$G29)=0),"未着手",IF($N29&gt;$E29,"超過見込",IF($K29&gt;=$B$3,"注意","予算内")))))))</f>
        <v/>
      </c>
      <c r="Q29" s="14">
        <f>IF($A29="","",TEXT($A29,"yyyy/mm"))</f>
        <v/>
      </c>
    </row>
    <row r="30" ht="22" customHeight="1">
      <c r="A30" s="45" t="n"/>
      <c r="B30" s="46" t="n"/>
      <c r="C30" s="46" t="n"/>
      <c r="D30" s="42" t="n"/>
      <c r="E30" s="47" t="n"/>
      <c r="F30" s="47" t="n"/>
      <c r="G30" s="48" t="n"/>
      <c r="H30" s="46" t="n"/>
      <c r="I30" s="46" t="n"/>
      <c r="J30" s="15">
        <f>IF($E30="","",$E30-IF($F30="",0,$F30))</f>
        <v/>
      </c>
      <c r="K30" s="16">
        <f>IF(OR($E30="",$E30=0),"",IF($F30="",0,$F30)/$E30)</f>
        <v/>
      </c>
      <c r="L30" s="15">
        <f>IF($E30="","",ROUND($E30*IF($G30="",0,$G30),0))</f>
        <v/>
      </c>
      <c r="M30" s="15">
        <f>IF($E30="","",$L30-IF($F30="",0,$F30))</f>
        <v/>
      </c>
      <c r="N30" s="15">
        <f>IF($E30="","",IF(IF($F30="",0,$F30)=0,$E30,IF(IF($G30="",0,$G30)&lt;=0,MAX($E30,IF($F30="",0,$F30)),ROUND(IF($F30="",0,$F30)/$G30,0))))</f>
        <v/>
      </c>
      <c r="O30" s="15">
        <f>IF($N30="","",$E30-$N30)</f>
        <v/>
      </c>
      <c r="P30" s="17">
        <f>IF(AND($A30="",$B30="",$D30="",$E30="",$F30=""),"",IF($E30="","予算が未入力",IF($E30=0,"予算が0円",IF(IF($F30="",0,$F30)&gt;$E30,"超過",IF(AND(IF($F30="",0,$F30)=0,IF($G30="",0,$G30)=0),"未着手",IF($N30&gt;$E30,"超過見込",IF($K30&gt;=$B$3,"注意","予算内")))))))</f>
        <v/>
      </c>
      <c r="Q30" s="17">
        <f>IF($A30="","",TEXT($A30,"yyyy/mm"))</f>
        <v/>
      </c>
    </row>
    <row r="31" ht="22" customHeight="1">
      <c r="A31" s="45" t="n"/>
      <c r="B31" s="46" t="n"/>
      <c r="C31" s="46" t="n"/>
      <c r="D31" s="42" t="n"/>
      <c r="E31" s="47" t="n"/>
      <c r="F31" s="47" t="n"/>
      <c r="G31" s="48" t="n"/>
      <c r="H31" s="46" t="n"/>
      <c r="I31" s="46" t="n"/>
      <c r="J31" s="12">
        <f>IF($E31="","",$E31-IF($F31="",0,$F31))</f>
        <v/>
      </c>
      <c r="K31" s="13">
        <f>IF(OR($E31="",$E31=0),"",IF($F31="",0,$F31)/$E31)</f>
        <v/>
      </c>
      <c r="L31" s="12">
        <f>IF($E31="","",ROUND($E31*IF($G31="",0,$G31),0))</f>
        <v/>
      </c>
      <c r="M31" s="12">
        <f>IF($E31="","",$L31-IF($F31="",0,$F31))</f>
        <v/>
      </c>
      <c r="N31" s="12">
        <f>IF($E31="","",IF(IF($F31="",0,$F31)=0,$E31,IF(IF($G31="",0,$G31)&lt;=0,MAX($E31,IF($F31="",0,$F31)),ROUND(IF($F31="",0,$F31)/$G31,0))))</f>
        <v/>
      </c>
      <c r="O31" s="12">
        <f>IF($N31="","",$E31-$N31)</f>
        <v/>
      </c>
      <c r="P31" s="14">
        <f>IF(AND($A31="",$B31="",$D31="",$E31="",$F31=""),"",IF($E31="","予算が未入力",IF($E31=0,"予算が0円",IF(IF($F31="",0,$F31)&gt;$E31,"超過",IF(AND(IF($F31="",0,$F31)=0,IF($G31="",0,$G31)=0),"未着手",IF($N31&gt;$E31,"超過見込",IF($K31&gt;=$B$3,"注意","予算内")))))))</f>
        <v/>
      </c>
      <c r="Q31" s="14">
        <f>IF($A31="","",TEXT($A31,"yyyy/mm"))</f>
        <v/>
      </c>
    </row>
    <row r="32" ht="22" customHeight="1">
      <c r="A32" s="45" t="n"/>
      <c r="B32" s="46" t="n"/>
      <c r="C32" s="46" t="n"/>
      <c r="D32" s="42" t="n"/>
      <c r="E32" s="47" t="n"/>
      <c r="F32" s="47" t="n"/>
      <c r="G32" s="48" t="n"/>
      <c r="H32" s="46" t="n"/>
      <c r="I32" s="46" t="n"/>
      <c r="J32" s="15">
        <f>IF($E32="","",$E32-IF($F32="",0,$F32))</f>
        <v/>
      </c>
      <c r="K32" s="16">
        <f>IF(OR($E32="",$E32=0),"",IF($F32="",0,$F32)/$E32)</f>
        <v/>
      </c>
      <c r="L32" s="15">
        <f>IF($E32="","",ROUND($E32*IF($G32="",0,$G32),0))</f>
        <v/>
      </c>
      <c r="M32" s="15">
        <f>IF($E32="","",$L32-IF($F32="",0,$F32))</f>
        <v/>
      </c>
      <c r="N32" s="15">
        <f>IF($E32="","",IF(IF($F32="",0,$F32)=0,$E32,IF(IF($G32="",0,$G32)&lt;=0,MAX($E32,IF($F32="",0,$F32)),ROUND(IF($F32="",0,$F32)/$G32,0))))</f>
        <v/>
      </c>
      <c r="O32" s="15">
        <f>IF($N32="","",$E32-$N32)</f>
        <v/>
      </c>
      <c r="P32" s="17">
        <f>IF(AND($A32="",$B32="",$D32="",$E32="",$F32=""),"",IF($E32="","予算が未入力",IF($E32=0,"予算が0円",IF(IF($F32="",0,$F32)&gt;$E32,"超過",IF(AND(IF($F32="",0,$F32)=0,IF($G32="",0,$G32)=0),"未着手",IF($N32&gt;$E32,"超過見込",IF($K32&gt;=$B$3,"注意","予算内")))))))</f>
        <v/>
      </c>
      <c r="Q32" s="17">
        <f>IF($A32="","",TEXT($A32,"yyyy/mm"))</f>
        <v/>
      </c>
    </row>
    <row r="33" ht="22" customHeight="1">
      <c r="A33" s="45" t="n"/>
      <c r="B33" s="46" t="n"/>
      <c r="C33" s="46" t="n"/>
      <c r="D33" s="42" t="n"/>
      <c r="E33" s="47" t="n"/>
      <c r="F33" s="47" t="n"/>
      <c r="G33" s="48" t="n"/>
      <c r="H33" s="46" t="n"/>
      <c r="I33" s="46" t="n"/>
      <c r="J33" s="12">
        <f>IF($E33="","",$E33-IF($F33="",0,$F33))</f>
        <v/>
      </c>
      <c r="K33" s="13">
        <f>IF(OR($E33="",$E33=0),"",IF($F33="",0,$F33)/$E33)</f>
        <v/>
      </c>
      <c r="L33" s="12">
        <f>IF($E33="","",ROUND($E33*IF($G33="",0,$G33),0))</f>
        <v/>
      </c>
      <c r="M33" s="12">
        <f>IF($E33="","",$L33-IF($F33="",0,$F33))</f>
        <v/>
      </c>
      <c r="N33" s="12">
        <f>IF($E33="","",IF(IF($F33="",0,$F33)=0,$E33,IF(IF($G33="",0,$G33)&lt;=0,MAX($E33,IF($F33="",0,$F33)),ROUND(IF($F33="",0,$F33)/$G33,0))))</f>
        <v/>
      </c>
      <c r="O33" s="12">
        <f>IF($N33="","",$E33-$N33)</f>
        <v/>
      </c>
      <c r="P33" s="14">
        <f>IF(AND($A33="",$B33="",$D33="",$E33="",$F33=""),"",IF($E33="","予算が未入力",IF($E33=0,"予算が0円",IF(IF($F33="",0,$F33)&gt;$E33,"超過",IF(AND(IF($F33="",0,$F33)=0,IF($G33="",0,$G33)=0),"未着手",IF($N33&gt;$E33,"超過見込",IF($K33&gt;=$B$3,"注意","予算内")))))))</f>
        <v/>
      </c>
      <c r="Q33" s="14">
        <f>IF($A33="","",TEXT($A33,"yyyy/mm"))</f>
        <v/>
      </c>
    </row>
    <row r="34" ht="22" customHeight="1">
      <c r="A34" s="45" t="n"/>
      <c r="B34" s="46" t="n"/>
      <c r="C34" s="46" t="n"/>
      <c r="D34" s="42" t="n"/>
      <c r="E34" s="47" t="n"/>
      <c r="F34" s="47" t="n"/>
      <c r="G34" s="48" t="n"/>
      <c r="H34" s="46" t="n"/>
      <c r="I34" s="46" t="n"/>
      <c r="J34" s="15">
        <f>IF($E34="","",$E34-IF($F34="",0,$F34))</f>
        <v/>
      </c>
      <c r="K34" s="16">
        <f>IF(OR($E34="",$E34=0),"",IF($F34="",0,$F34)/$E34)</f>
        <v/>
      </c>
      <c r="L34" s="15">
        <f>IF($E34="","",ROUND($E34*IF($G34="",0,$G34),0))</f>
        <v/>
      </c>
      <c r="M34" s="15">
        <f>IF($E34="","",$L34-IF($F34="",0,$F34))</f>
        <v/>
      </c>
      <c r="N34" s="15">
        <f>IF($E34="","",IF(IF($F34="",0,$F34)=0,$E34,IF(IF($G34="",0,$G34)&lt;=0,MAX($E34,IF($F34="",0,$F34)),ROUND(IF($F34="",0,$F34)/$G34,0))))</f>
        <v/>
      </c>
      <c r="O34" s="15">
        <f>IF($N34="","",$E34-$N34)</f>
        <v/>
      </c>
      <c r="P34" s="17">
        <f>IF(AND($A34="",$B34="",$D34="",$E34="",$F34=""),"",IF($E34="","予算が未入力",IF($E34=0,"予算が0円",IF(IF($F34="",0,$F34)&gt;$E34,"超過",IF(AND(IF($F34="",0,$F34)=0,IF($G34="",0,$G34)=0),"未着手",IF($N34&gt;$E34,"超過見込",IF($K34&gt;=$B$3,"注意","予算内")))))))</f>
        <v/>
      </c>
      <c r="Q34" s="17">
        <f>IF($A34="","",TEXT($A34,"yyyy/mm"))</f>
        <v/>
      </c>
    </row>
    <row r="35" hidden="1" ht="22" customHeight="1">
      <c r="A35" s="45" t="n"/>
      <c r="B35" s="46" t="n"/>
      <c r="C35" s="46" t="n"/>
      <c r="D35" s="42" t="n"/>
      <c r="E35" s="47" t="n"/>
      <c r="F35" s="47" t="n"/>
      <c r="G35" s="48" t="n"/>
      <c r="H35" s="46" t="n"/>
      <c r="I35" s="46" t="n"/>
      <c r="J35" s="12">
        <f>IF($E35="","",$E35-IF($F35="",0,$F35))</f>
        <v/>
      </c>
      <c r="K35" s="13">
        <f>IF(OR($E35="",$E35=0),"",IF($F35="",0,$F35)/$E35)</f>
        <v/>
      </c>
      <c r="L35" s="12">
        <f>IF($E35="","",ROUND($E35*IF($G35="",0,$G35),0))</f>
        <v/>
      </c>
      <c r="M35" s="12">
        <f>IF($E35="","",$L35-IF($F35="",0,$F35))</f>
        <v/>
      </c>
      <c r="N35" s="12">
        <f>IF($E35="","",IF(IF($F35="",0,$F35)=0,$E35,IF(IF($G35="",0,$G35)&lt;=0,MAX($E35,IF($F35="",0,$F35)),ROUND(IF($F35="",0,$F35)/$G35,0))))</f>
        <v/>
      </c>
      <c r="O35" s="12">
        <f>IF($N35="","",$E35-$N35)</f>
        <v/>
      </c>
      <c r="P35" s="14">
        <f>IF(AND($A35="",$B35="",$D35="",$E35="",$F35=""),"",IF($E35="","予算が未入力",IF($E35=0,"予算が0円",IF(IF($F35="",0,$F35)&gt;$E35,"超過",IF(AND(IF($F35="",0,$F35)=0,IF($G35="",0,$G35)=0),"未着手",IF($N35&gt;$E35,"超過見込",IF($K35&gt;=$B$3,"注意","予算内")))))))</f>
        <v/>
      </c>
      <c r="Q35" s="14">
        <f>IF($A35="","",TEXT($A35,"yyyy/mm"))</f>
        <v/>
      </c>
    </row>
    <row r="36" hidden="1" ht="22" customHeight="1">
      <c r="A36" s="45" t="n"/>
      <c r="B36" s="46" t="n"/>
      <c r="C36" s="46" t="n"/>
      <c r="D36" s="42" t="n"/>
      <c r="E36" s="47" t="n"/>
      <c r="F36" s="47" t="n"/>
      <c r="G36" s="48" t="n"/>
      <c r="H36" s="46" t="n"/>
      <c r="I36" s="46" t="n"/>
      <c r="J36" s="15">
        <f>IF($E36="","",$E36-IF($F36="",0,$F36))</f>
        <v/>
      </c>
      <c r="K36" s="16">
        <f>IF(OR($E36="",$E36=0),"",IF($F36="",0,$F36)/$E36)</f>
        <v/>
      </c>
      <c r="L36" s="15">
        <f>IF($E36="","",ROUND($E36*IF($G36="",0,$G36),0))</f>
        <v/>
      </c>
      <c r="M36" s="15">
        <f>IF($E36="","",$L36-IF($F36="",0,$F36))</f>
        <v/>
      </c>
      <c r="N36" s="15">
        <f>IF($E36="","",IF(IF($F36="",0,$F36)=0,$E36,IF(IF($G36="",0,$G36)&lt;=0,MAX($E36,IF($F36="",0,$F36)),ROUND(IF($F36="",0,$F36)/$G36,0))))</f>
        <v/>
      </c>
      <c r="O36" s="15">
        <f>IF($N36="","",$E36-$N36)</f>
        <v/>
      </c>
      <c r="P36" s="17">
        <f>IF(AND($A36="",$B36="",$D36="",$E36="",$F36=""),"",IF($E36="","予算が未入力",IF($E36=0,"予算が0円",IF(IF($F36="",0,$F36)&gt;$E36,"超過",IF(AND(IF($F36="",0,$F36)=0,IF($G36="",0,$G36)=0),"未着手",IF($N36&gt;$E36,"超過見込",IF($K36&gt;=$B$3,"注意","予算内")))))))</f>
        <v/>
      </c>
      <c r="Q36" s="17">
        <f>IF($A36="","",TEXT($A36,"yyyy/mm"))</f>
        <v/>
      </c>
    </row>
    <row r="37" hidden="1" ht="22" customHeight="1">
      <c r="A37" s="45" t="n"/>
      <c r="B37" s="46" t="n"/>
      <c r="C37" s="46" t="n"/>
      <c r="D37" s="42" t="n"/>
      <c r="E37" s="47" t="n"/>
      <c r="F37" s="47" t="n"/>
      <c r="G37" s="48" t="n"/>
      <c r="H37" s="46" t="n"/>
      <c r="I37" s="46" t="n"/>
      <c r="J37" s="12">
        <f>IF($E37="","",$E37-IF($F37="",0,$F37))</f>
        <v/>
      </c>
      <c r="K37" s="13">
        <f>IF(OR($E37="",$E37=0),"",IF($F37="",0,$F37)/$E37)</f>
        <v/>
      </c>
      <c r="L37" s="12">
        <f>IF($E37="","",ROUND($E37*IF($G37="",0,$G37),0))</f>
        <v/>
      </c>
      <c r="M37" s="12">
        <f>IF($E37="","",$L37-IF($F37="",0,$F37))</f>
        <v/>
      </c>
      <c r="N37" s="12">
        <f>IF($E37="","",IF(IF($F37="",0,$F37)=0,$E37,IF(IF($G37="",0,$G37)&lt;=0,MAX($E37,IF($F37="",0,$F37)),ROUND(IF($F37="",0,$F37)/$G37,0))))</f>
        <v/>
      </c>
      <c r="O37" s="12">
        <f>IF($N37="","",$E37-$N37)</f>
        <v/>
      </c>
      <c r="P37" s="14">
        <f>IF(AND($A37="",$B37="",$D37="",$E37="",$F37=""),"",IF($E37="","予算が未入力",IF($E37=0,"予算が0円",IF(IF($F37="",0,$F37)&gt;$E37,"超過",IF(AND(IF($F37="",0,$F37)=0,IF($G37="",0,$G37)=0),"未着手",IF($N37&gt;$E37,"超過見込",IF($K37&gt;=$B$3,"注意","予算内")))))))</f>
        <v/>
      </c>
      <c r="Q37" s="14">
        <f>IF($A37="","",TEXT($A37,"yyyy/mm"))</f>
        <v/>
      </c>
    </row>
    <row r="38" hidden="1" ht="22" customHeight="1">
      <c r="A38" s="45" t="n"/>
      <c r="B38" s="46" t="n"/>
      <c r="C38" s="46" t="n"/>
      <c r="D38" s="42" t="n"/>
      <c r="E38" s="47" t="n"/>
      <c r="F38" s="47" t="n"/>
      <c r="G38" s="48" t="n"/>
      <c r="H38" s="46" t="n"/>
      <c r="I38" s="46" t="n"/>
      <c r="J38" s="15">
        <f>IF($E38="","",$E38-IF($F38="",0,$F38))</f>
        <v/>
      </c>
      <c r="K38" s="16">
        <f>IF(OR($E38="",$E38=0),"",IF($F38="",0,$F38)/$E38)</f>
        <v/>
      </c>
      <c r="L38" s="15">
        <f>IF($E38="","",ROUND($E38*IF($G38="",0,$G38),0))</f>
        <v/>
      </c>
      <c r="M38" s="15">
        <f>IF($E38="","",$L38-IF($F38="",0,$F38))</f>
        <v/>
      </c>
      <c r="N38" s="15">
        <f>IF($E38="","",IF(IF($F38="",0,$F38)=0,$E38,IF(IF($G38="",0,$G38)&lt;=0,MAX($E38,IF($F38="",0,$F38)),ROUND(IF($F38="",0,$F38)/$G38,0))))</f>
        <v/>
      </c>
      <c r="O38" s="15">
        <f>IF($N38="","",$E38-$N38)</f>
        <v/>
      </c>
      <c r="P38" s="17">
        <f>IF(AND($A38="",$B38="",$D38="",$E38="",$F38=""),"",IF($E38="","予算が未入力",IF($E38=0,"予算が0円",IF(IF($F38="",0,$F38)&gt;$E38,"超過",IF(AND(IF($F38="",0,$F38)=0,IF($G38="",0,$G38)=0),"未着手",IF($N38&gt;$E38,"超過見込",IF($K38&gt;=$B$3,"注意","予算内")))))))</f>
        <v/>
      </c>
      <c r="Q38" s="17">
        <f>IF($A38="","",TEXT($A38,"yyyy/mm"))</f>
        <v/>
      </c>
    </row>
    <row r="39" hidden="1" ht="22" customHeight="1">
      <c r="A39" s="45" t="n"/>
      <c r="B39" s="46" t="n"/>
      <c r="C39" s="46" t="n"/>
      <c r="D39" s="42" t="n"/>
      <c r="E39" s="47" t="n"/>
      <c r="F39" s="47" t="n"/>
      <c r="G39" s="48" t="n"/>
      <c r="H39" s="46" t="n"/>
      <c r="I39" s="46" t="n"/>
      <c r="J39" s="12">
        <f>IF($E39="","",$E39-IF($F39="",0,$F39))</f>
        <v/>
      </c>
      <c r="K39" s="13">
        <f>IF(OR($E39="",$E39=0),"",IF($F39="",0,$F39)/$E39)</f>
        <v/>
      </c>
      <c r="L39" s="12">
        <f>IF($E39="","",ROUND($E39*IF($G39="",0,$G39),0))</f>
        <v/>
      </c>
      <c r="M39" s="12">
        <f>IF($E39="","",$L39-IF($F39="",0,$F39))</f>
        <v/>
      </c>
      <c r="N39" s="12">
        <f>IF($E39="","",IF(IF($F39="",0,$F39)=0,$E39,IF(IF($G39="",0,$G39)&lt;=0,MAX($E39,IF($F39="",0,$F39)),ROUND(IF($F39="",0,$F39)/$G39,0))))</f>
        <v/>
      </c>
      <c r="O39" s="12">
        <f>IF($N39="","",$E39-$N39)</f>
        <v/>
      </c>
      <c r="P39" s="14">
        <f>IF(AND($A39="",$B39="",$D39="",$E39="",$F39=""),"",IF($E39="","予算が未入力",IF($E39=0,"予算が0円",IF(IF($F39="",0,$F39)&gt;$E39,"超過",IF(AND(IF($F39="",0,$F39)=0,IF($G39="",0,$G39)=0),"未着手",IF($N39&gt;$E39,"超過見込",IF($K39&gt;=$B$3,"注意","予算内")))))))</f>
        <v/>
      </c>
      <c r="Q39" s="14">
        <f>IF($A39="","",TEXT($A39,"yyyy/mm"))</f>
        <v/>
      </c>
    </row>
    <row r="40" hidden="1" ht="22" customHeight="1">
      <c r="A40" s="45" t="n"/>
      <c r="B40" s="46" t="n"/>
      <c r="C40" s="46" t="n"/>
      <c r="D40" s="42" t="n"/>
      <c r="E40" s="47" t="n"/>
      <c r="F40" s="47" t="n"/>
      <c r="G40" s="48" t="n"/>
      <c r="H40" s="46" t="n"/>
      <c r="I40" s="46" t="n"/>
      <c r="J40" s="15">
        <f>IF($E40="","",$E40-IF($F40="",0,$F40))</f>
        <v/>
      </c>
      <c r="K40" s="16">
        <f>IF(OR($E40="",$E40=0),"",IF($F40="",0,$F40)/$E40)</f>
        <v/>
      </c>
      <c r="L40" s="15">
        <f>IF($E40="","",ROUND($E40*IF($G40="",0,$G40),0))</f>
        <v/>
      </c>
      <c r="M40" s="15">
        <f>IF($E40="","",$L40-IF($F40="",0,$F40))</f>
        <v/>
      </c>
      <c r="N40" s="15">
        <f>IF($E40="","",IF(IF($F40="",0,$F40)=0,$E40,IF(IF($G40="",0,$G40)&lt;=0,MAX($E40,IF($F40="",0,$F40)),ROUND(IF($F40="",0,$F40)/$G40,0))))</f>
        <v/>
      </c>
      <c r="O40" s="15">
        <f>IF($N40="","",$E40-$N40)</f>
        <v/>
      </c>
      <c r="P40" s="17">
        <f>IF(AND($A40="",$B40="",$D40="",$E40="",$F40=""),"",IF($E40="","予算が未入力",IF($E40=0,"予算が0円",IF(IF($F40="",0,$F40)&gt;$E40,"超過",IF(AND(IF($F40="",0,$F40)=0,IF($G40="",0,$G40)=0),"未着手",IF($N40&gt;$E40,"超過見込",IF($K40&gt;=$B$3,"注意","予算内")))))))</f>
        <v/>
      </c>
      <c r="Q40" s="17">
        <f>IF($A40="","",TEXT($A40,"yyyy/mm"))</f>
        <v/>
      </c>
    </row>
    <row r="41" hidden="1" ht="22" customHeight="1">
      <c r="A41" s="45" t="n"/>
      <c r="B41" s="46" t="n"/>
      <c r="C41" s="46" t="n"/>
      <c r="D41" s="42" t="n"/>
      <c r="E41" s="47" t="n"/>
      <c r="F41" s="47" t="n"/>
      <c r="G41" s="48" t="n"/>
      <c r="H41" s="46" t="n"/>
      <c r="I41" s="46" t="n"/>
      <c r="J41" s="12">
        <f>IF($E41="","",$E41-IF($F41="",0,$F41))</f>
        <v/>
      </c>
      <c r="K41" s="13">
        <f>IF(OR($E41="",$E41=0),"",IF($F41="",0,$F41)/$E41)</f>
        <v/>
      </c>
      <c r="L41" s="12">
        <f>IF($E41="","",ROUND($E41*IF($G41="",0,$G41),0))</f>
        <v/>
      </c>
      <c r="M41" s="12">
        <f>IF($E41="","",$L41-IF($F41="",0,$F41))</f>
        <v/>
      </c>
      <c r="N41" s="12">
        <f>IF($E41="","",IF(IF($F41="",0,$F41)=0,$E41,IF(IF($G41="",0,$G41)&lt;=0,MAX($E41,IF($F41="",0,$F41)),ROUND(IF($F41="",0,$F41)/$G41,0))))</f>
        <v/>
      </c>
      <c r="O41" s="12">
        <f>IF($N41="","",$E41-$N41)</f>
        <v/>
      </c>
      <c r="P41" s="14">
        <f>IF(AND($A41="",$B41="",$D41="",$E41="",$F41=""),"",IF($E41="","予算が未入力",IF($E41=0,"予算が0円",IF(IF($F41="",0,$F41)&gt;$E41,"超過",IF(AND(IF($F41="",0,$F41)=0,IF($G41="",0,$G41)=0),"未着手",IF($N41&gt;$E41,"超過見込",IF($K41&gt;=$B$3,"注意","予算内")))))))</f>
        <v/>
      </c>
      <c r="Q41" s="14">
        <f>IF($A41="","",TEXT($A41,"yyyy/mm"))</f>
        <v/>
      </c>
    </row>
    <row r="42" hidden="1" ht="22" customHeight="1">
      <c r="A42" s="45" t="n"/>
      <c r="B42" s="46" t="n"/>
      <c r="C42" s="46" t="n"/>
      <c r="D42" s="42" t="n"/>
      <c r="E42" s="47" t="n"/>
      <c r="F42" s="47" t="n"/>
      <c r="G42" s="48" t="n"/>
      <c r="H42" s="46" t="n"/>
      <c r="I42" s="46" t="n"/>
      <c r="J42" s="15">
        <f>IF($E42="","",$E42-IF($F42="",0,$F42))</f>
        <v/>
      </c>
      <c r="K42" s="16">
        <f>IF(OR($E42="",$E42=0),"",IF($F42="",0,$F42)/$E42)</f>
        <v/>
      </c>
      <c r="L42" s="15">
        <f>IF($E42="","",ROUND($E42*IF($G42="",0,$G42),0))</f>
        <v/>
      </c>
      <c r="M42" s="15">
        <f>IF($E42="","",$L42-IF($F42="",0,$F42))</f>
        <v/>
      </c>
      <c r="N42" s="15">
        <f>IF($E42="","",IF(IF($F42="",0,$F42)=0,$E42,IF(IF($G42="",0,$G42)&lt;=0,MAX($E42,IF($F42="",0,$F42)),ROUND(IF($F42="",0,$F42)/$G42,0))))</f>
        <v/>
      </c>
      <c r="O42" s="15">
        <f>IF($N42="","",$E42-$N42)</f>
        <v/>
      </c>
      <c r="P42" s="17">
        <f>IF(AND($A42="",$B42="",$D42="",$E42="",$F42=""),"",IF($E42="","予算が未入力",IF($E42=0,"予算が0円",IF(IF($F42="",0,$F42)&gt;$E42,"超過",IF(AND(IF($F42="",0,$F42)=0,IF($G42="",0,$G42)=0),"未着手",IF($N42&gt;$E42,"超過見込",IF($K42&gt;=$B$3,"注意","予算内")))))))</f>
        <v/>
      </c>
      <c r="Q42" s="17">
        <f>IF($A42="","",TEXT($A42,"yyyy/mm"))</f>
        <v/>
      </c>
    </row>
    <row r="43" hidden="1" ht="22" customHeight="1">
      <c r="A43" s="45" t="n"/>
      <c r="B43" s="46" t="n"/>
      <c r="C43" s="46" t="n"/>
      <c r="D43" s="42" t="n"/>
      <c r="E43" s="47" t="n"/>
      <c r="F43" s="47" t="n"/>
      <c r="G43" s="48" t="n"/>
      <c r="H43" s="46" t="n"/>
      <c r="I43" s="46" t="n"/>
      <c r="J43" s="12">
        <f>IF($E43="","",$E43-IF($F43="",0,$F43))</f>
        <v/>
      </c>
      <c r="K43" s="13">
        <f>IF(OR($E43="",$E43=0),"",IF($F43="",0,$F43)/$E43)</f>
        <v/>
      </c>
      <c r="L43" s="12">
        <f>IF($E43="","",ROUND($E43*IF($G43="",0,$G43),0))</f>
        <v/>
      </c>
      <c r="M43" s="12">
        <f>IF($E43="","",$L43-IF($F43="",0,$F43))</f>
        <v/>
      </c>
      <c r="N43" s="12">
        <f>IF($E43="","",IF(IF($F43="",0,$F43)=0,$E43,IF(IF($G43="",0,$G43)&lt;=0,MAX($E43,IF($F43="",0,$F43)),ROUND(IF($F43="",0,$F43)/$G43,0))))</f>
        <v/>
      </c>
      <c r="O43" s="12">
        <f>IF($N43="","",$E43-$N43)</f>
        <v/>
      </c>
      <c r="P43" s="14">
        <f>IF(AND($A43="",$B43="",$D43="",$E43="",$F43=""),"",IF($E43="","予算が未入力",IF($E43=0,"予算が0円",IF(IF($F43="",0,$F43)&gt;$E43,"超過",IF(AND(IF($F43="",0,$F43)=0,IF($G43="",0,$G43)=0),"未着手",IF($N43&gt;$E43,"超過見込",IF($K43&gt;=$B$3,"注意","予算内")))))))</f>
        <v/>
      </c>
      <c r="Q43" s="14">
        <f>IF($A43="","",TEXT($A43,"yyyy/mm"))</f>
        <v/>
      </c>
    </row>
    <row r="44" hidden="1" ht="22" customHeight="1">
      <c r="A44" s="45" t="n"/>
      <c r="B44" s="46" t="n"/>
      <c r="C44" s="46" t="n"/>
      <c r="D44" s="42" t="n"/>
      <c r="E44" s="47" t="n"/>
      <c r="F44" s="47" t="n"/>
      <c r="G44" s="48" t="n"/>
      <c r="H44" s="46" t="n"/>
      <c r="I44" s="46" t="n"/>
      <c r="J44" s="15">
        <f>IF($E44="","",$E44-IF($F44="",0,$F44))</f>
        <v/>
      </c>
      <c r="K44" s="16">
        <f>IF(OR($E44="",$E44=0),"",IF($F44="",0,$F44)/$E44)</f>
        <v/>
      </c>
      <c r="L44" s="15">
        <f>IF($E44="","",ROUND($E44*IF($G44="",0,$G44),0))</f>
        <v/>
      </c>
      <c r="M44" s="15">
        <f>IF($E44="","",$L44-IF($F44="",0,$F44))</f>
        <v/>
      </c>
      <c r="N44" s="15">
        <f>IF($E44="","",IF(IF($F44="",0,$F44)=0,$E44,IF(IF($G44="",0,$G44)&lt;=0,MAX($E44,IF($F44="",0,$F44)),ROUND(IF($F44="",0,$F44)/$G44,0))))</f>
        <v/>
      </c>
      <c r="O44" s="15">
        <f>IF($N44="","",$E44-$N44)</f>
        <v/>
      </c>
      <c r="P44" s="17">
        <f>IF(AND($A44="",$B44="",$D44="",$E44="",$F44=""),"",IF($E44="","予算が未入力",IF($E44=0,"予算が0円",IF(IF($F44="",0,$F44)&gt;$E44,"超過",IF(AND(IF($F44="",0,$F44)=0,IF($G44="",0,$G44)=0),"未着手",IF($N44&gt;$E44,"超過見込",IF($K44&gt;=$B$3,"注意","予算内")))))))</f>
        <v/>
      </c>
      <c r="Q44" s="17">
        <f>IF($A44="","",TEXT($A44,"yyyy/mm"))</f>
        <v/>
      </c>
    </row>
    <row r="45" hidden="1" ht="22" customHeight="1">
      <c r="A45" s="45" t="n"/>
      <c r="B45" s="46" t="n"/>
      <c r="C45" s="46" t="n"/>
      <c r="D45" s="42" t="n"/>
      <c r="E45" s="47" t="n"/>
      <c r="F45" s="47" t="n"/>
      <c r="G45" s="48" t="n"/>
      <c r="H45" s="46" t="n"/>
      <c r="I45" s="46" t="n"/>
      <c r="J45" s="12">
        <f>IF($E45="","",$E45-IF($F45="",0,$F45))</f>
        <v/>
      </c>
      <c r="K45" s="13">
        <f>IF(OR($E45="",$E45=0),"",IF($F45="",0,$F45)/$E45)</f>
        <v/>
      </c>
      <c r="L45" s="12">
        <f>IF($E45="","",ROUND($E45*IF($G45="",0,$G45),0))</f>
        <v/>
      </c>
      <c r="M45" s="12">
        <f>IF($E45="","",$L45-IF($F45="",0,$F45))</f>
        <v/>
      </c>
      <c r="N45" s="12">
        <f>IF($E45="","",IF(IF($F45="",0,$F45)=0,$E45,IF(IF($G45="",0,$G45)&lt;=0,MAX($E45,IF($F45="",0,$F45)),ROUND(IF($F45="",0,$F45)/$G45,0))))</f>
        <v/>
      </c>
      <c r="O45" s="12">
        <f>IF($N45="","",$E45-$N45)</f>
        <v/>
      </c>
      <c r="P45" s="14">
        <f>IF(AND($A45="",$B45="",$D45="",$E45="",$F45=""),"",IF($E45="","予算が未入力",IF($E45=0,"予算が0円",IF(IF($F45="",0,$F45)&gt;$E45,"超過",IF(AND(IF($F45="",0,$F45)=0,IF($G45="",0,$G45)=0),"未着手",IF($N45&gt;$E45,"超過見込",IF($K45&gt;=$B$3,"注意","予算内")))))))</f>
        <v/>
      </c>
      <c r="Q45" s="14">
        <f>IF($A45="","",TEXT($A45,"yyyy/mm"))</f>
        <v/>
      </c>
    </row>
    <row r="46" hidden="1" ht="22" customHeight="1">
      <c r="A46" s="45" t="n"/>
      <c r="B46" s="46" t="n"/>
      <c r="C46" s="46" t="n"/>
      <c r="D46" s="42" t="n"/>
      <c r="E46" s="47" t="n"/>
      <c r="F46" s="47" t="n"/>
      <c r="G46" s="48" t="n"/>
      <c r="H46" s="46" t="n"/>
      <c r="I46" s="46" t="n"/>
      <c r="J46" s="15">
        <f>IF($E46="","",$E46-IF($F46="",0,$F46))</f>
        <v/>
      </c>
      <c r="K46" s="16">
        <f>IF(OR($E46="",$E46=0),"",IF($F46="",0,$F46)/$E46)</f>
        <v/>
      </c>
      <c r="L46" s="15">
        <f>IF($E46="","",ROUND($E46*IF($G46="",0,$G46),0))</f>
        <v/>
      </c>
      <c r="M46" s="15">
        <f>IF($E46="","",$L46-IF($F46="",0,$F46))</f>
        <v/>
      </c>
      <c r="N46" s="15">
        <f>IF($E46="","",IF(IF($F46="",0,$F46)=0,$E46,IF(IF($G46="",0,$G46)&lt;=0,MAX($E46,IF($F46="",0,$F46)),ROUND(IF($F46="",0,$F46)/$G46,0))))</f>
        <v/>
      </c>
      <c r="O46" s="15">
        <f>IF($N46="","",$E46-$N46)</f>
        <v/>
      </c>
      <c r="P46" s="17">
        <f>IF(AND($A46="",$B46="",$D46="",$E46="",$F46=""),"",IF($E46="","予算が未入力",IF($E46=0,"予算が0円",IF(IF($F46="",0,$F46)&gt;$E46,"超過",IF(AND(IF($F46="",0,$F46)=0,IF($G46="",0,$G46)=0),"未着手",IF($N46&gt;$E46,"超過見込",IF($K46&gt;=$B$3,"注意","予算内")))))))</f>
        <v/>
      </c>
      <c r="Q46" s="17">
        <f>IF($A46="","",TEXT($A46,"yyyy/mm"))</f>
        <v/>
      </c>
    </row>
    <row r="47" hidden="1" ht="22" customHeight="1">
      <c r="A47" s="45" t="n"/>
      <c r="B47" s="46" t="n"/>
      <c r="C47" s="46" t="n"/>
      <c r="D47" s="42" t="n"/>
      <c r="E47" s="47" t="n"/>
      <c r="F47" s="47" t="n"/>
      <c r="G47" s="48" t="n"/>
      <c r="H47" s="46" t="n"/>
      <c r="I47" s="46" t="n"/>
      <c r="J47" s="12">
        <f>IF($E47="","",$E47-IF($F47="",0,$F47))</f>
        <v/>
      </c>
      <c r="K47" s="13">
        <f>IF(OR($E47="",$E47=0),"",IF($F47="",0,$F47)/$E47)</f>
        <v/>
      </c>
      <c r="L47" s="12">
        <f>IF($E47="","",ROUND($E47*IF($G47="",0,$G47),0))</f>
        <v/>
      </c>
      <c r="M47" s="12">
        <f>IF($E47="","",$L47-IF($F47="",0,$F47))</f>
        <v/>
      </c>
      <c r="N47" s="12">
        <f>IF($E47="","",IF(IF($F47="",0,$F47)=0,$E47,IF(IF($G47="",0,$G47)&lt;=0,MAX($E47,IF($F47="",0,$F47)),ROUND(IF($F47="",0,$F47)/$G47,0))))</f>
        <v/>
      </c>
      <c r="O47" s="12">
        <f>IF($N47="","",$E47-$N47)</f>
        <v/>
      </c>
      <c r="P47" s="14">
        <f>IF(AND($A47="",$B47="",$D47="",$E47="",$F47=""),"",IF($E47="","予算が未入力",IF($E47=0,"予算が0円",IF(IF($F47="",0,$F47)&gt;$E47,"超過",IF(AND(IF($F47="",0,$F47)=0,IF($G47="",0,$G47)=0),"未着手",IF($N47&gt;$E47,"超過見込",IF($K47&gt;=$B$3,"注意","予算内")))))))</f>
        <v/>
      </c>
      <c r="Q47" s="14">
        <f>IF($A47="","",TEXT($A47,"yyyy/mm"))</f>
        <v/>
      </c>
    </row>
    <row r="48" hidden="1" ht="22" customHeight="1">
      <c r="A48" s="45" t="n"/>
      <c r="B48" s="46" t="n"/>
      <c r="C48" s="46" t="n"/>
      <c r="D48" s="42" t="n"/>
      <c r="E48" s="47" t="n"/>
      <c r="F48" s="47" t="n"/>
      <c r="G48" s="48" t="n"/>
      <c r="H48" s="46" t="n"/>
      <c r="I48" s="46" t="n"/>
      <c r="J48" s="15">
        <f>IF($E48="","",$E48-IF($F48="",0,$F48))</f>
        <v/>
      </c>
      <c r="K48" s="16">
        <f>IF(OR($E48="",$E48=0),"",IF($F48="",0,$F48)/$E48)</f>
        <v/>
      </c>
      <c r="L48" s="15">
        <f>IF($E48="","",ROUND($E48*IF($G48="",0,$G48),0))</f>
        <v/>
      </c>
      <c r="M48" s="15">
        <f>IF($E48="","",$L48-IF($F48="",0,$F48))</f>
        <v/>
      </c>
      <c r="N48" s="15">
        <f>IF($E48="","",IF(IF($F48="",0,$F48)=0,$E48,IF(IF($G48="",0,$G48)&lt;=0,MAX($E48,IF($F48="",0,$F48)),ROUND(IF($F48="",0,$F48)/$G48,0))))</f>
        <v/>
      </c>
      <c r="O48" s="15">
        <f>IF($N48="","",$E48-$N48)</f>
        <v/>
      </c>
      <c r="P48" s="17">
        <f>IF(AND($A48="",$B48="",$D48="",$E48="",$F48=""),"",IF($E48="","予算が未入力",IF($E48=0,"予算が0円",IF(IF($F48="",0,$F48)&gt;$E48,"超過",IF(AND(IF($F48="",0,$F48)=0,IF($G48="",0,$G48)=0),"未着手",IF($N48&gt;$E48,"超過見込",IF($K48&gt;=$B$3,"注意","予算内")))))))</f>
        <v/>
      </c>
      <c r="Q48" s="17">
        <f>IF($A48="","",TEXT($A48,"yyyy/mm"))</f>
        <v/>
      </c>
    </row>
    <row r="49" hidden="1" ht="22" customHeight="1">
      <c r="A49" s="45" t="n"/>
      <c r="B49" s="46" t="n"/>
      <c r="C49" s="46" t="n"/>
      <c r="D49" s="42" t="n"/>
      <c r="E49" s="47" t="n"/>
      <c r="F49" s="47" t="n"/>
      <c r="G49" s="48" t="n"/>
      <c r="H49" s="46" t="n"/>
      <c r="I49" s="46" t="n"/>
      <c r="J49" s="12">
        <f>IF($E49="","",$E49-IF($F49="",0,$F49))</f>
        <v/>
      </c>
      <c r="K49" s="13">
        <f>IF(OR($E49="",$E49=0),"",IF($F49="",0,$F49)/$E49)</f>
        <v/>
      </c>
      <c r="L49" s="12">
        <f>IF($E49="","",ROUND($E49*IF($G49="",0,$G49),0))</f>
        <v/>
      </c>
      <c r="M49" s="12">
        <f>IF($E49="","",$L49-IF($F49="",0,$F49))</f>
        <v/>
      </c>
      <c r="N49" s="12">
        <f>IF($E49="","",IF(IF($F49="",0,$F49)=0,$E49,IF(IF($G49="",0,$G49)&lt;=0,MAX($E49,IF($F49="",0,$F49)),ROUND(IF($F49="",0,$F49)/$G49,0))))</f>
        <v/>
      </c>
      <c r="O49" s="12">
        <f>IF($N49="","",$E49-$N49)</f>
        <v/>
      </c>
      <c r="P49" s="14">
        <f>IF(AND($A49="",$B49="",$D49="",$E49="",$F49=""),"",IF($E49="","予算が未入力",IF($E49=0,"予算が0円",IF(IF($F49="",0,$F49)&gt;$E49,"超過",IF(AND(IF($F49="",0,$F49)=0,IF($G49="",0,$G49)=0),"未着手",IF($N49&gt;$E49,"超過見込",IF($K49&gt;=$B$3,"注意","予算内")))))))</f>
        <v/>
      </c>
      <c r="Q49" s="14">
        <f>IF($A49="","",TEXT($A49,"yyyy/mm"))</f>
        <v/>
      </c>
    </row>
    <row r="50" hidden="1" ht="22" customHeight="1">
      <c r="A50" s="45" t="n"/>
      <c r="B50" s="46" t="n"/>
      <c r="C50" s="46" t="n"/>
      <c r="D50" s="42" t="n"/>
      <c r="E50" s="47" t="n"/>
      <c r="F50" s="47" t="n"/>
      <c r="G50" s="48" t="n"/>
      <c r="H50" s="46" t="n"/>
      <c r="I50" s="46" t="n"/>
      <c r="J50" s="15">
        <f>IF($E50="","",$E50-IF($F50="",0,$F50))</f>
        <v/>
      </c>
      <c r="K50" s="16">
        <f>IF(OR($E50="",$E50=0),"",IF($F50="",0,$F50)/$E50)</f>
        <v/>
      </c>
      <c r="L50" s="15">
        <f>IF($E50="","",ROUND($E50*IF($G50="",0,$G50),0))</f>
        <v/>
      </c>
      <c r="M50" s="15">
        <f>IF($E50="","",$L50-IF($F50="",0,$F50))</f>
        <v/>
      </c>
      <c r="N50" s="15">
        <f>IF($E50="","",IF(IF($F50="",0,$F50)=0,$E50,IF(IF($G50="",0,$G50)&lt;=0,MAX($E50,IF($F50="",0,$F50)),ROUND(IF($F50="",0,$F50)/$G50,0))))</f>
        <v/>
      </c>
      <c r="O50" s="15">
        <f>IF($N50="","",$E50-$N50)</f>
        <v/>
      </c>
      <c r="P50" s="17">
        <f>IF(AND($A50="",$B50="",$D50="",$E50="",$F50=""),"",IF($E50="","予算が未入力",IF($E50=0,"予算が0円",IF(IF($F50="",0,$F50)&gt;$E50,"超過",IF(AND(IF($F50="",0,$F50)=0,IF($G50="",0,$G50)=0),"未着手",IF($N50&gt;$E50,"超過見込",IF($K50&gt;=$B$3,"注意","予算内")))))))</f>
        <v/>
      </c>
      <c r="Q50" s="17">
        <f>IF($A50="","",TEXT($A50,"yyyy/mm"))</f>
        <v/>
      </c>
    </row>
    <row r="51" hidden="1" ht="22" customHeight="1">
      <c r="A51" s="45" t="n"/>
      <c r="B51" s="46" t="n"/>
      <c r="C51" s="46" t="n"/>
      <c r="D51" s="42" t="n"/>
      <c r="E51" s="47" t="n"/>
      <c r="F51" s="47" t="n"/>
      <c r="G51" s="48" t="n"/>
      <c r="H51" s="46" t="n"/>
      <c r="I51" s="46" t="n"/>
      <c r="J51" s="12">
        <f>IF($E51="","",$E51-IF($F51="",0,$F51))</f>
        <v/>
      </c>
      <c r="K51" s="13">
        <f>IF(OR($E51="",$E51=0),"",IF($F51="",0,$F51)/$E51)</f>
        <v/>
      </c>
      <c r="L51" s="12">
        <f>IF($E51="","",ROUND($E51*IF($G51="",0,$G51),0))</f>
        <v/>
      </c>
      <c r="M51" s="12">
        <f>IF($E51="","",$L51-IF($F51="",0,$F51))</f>
        <v/>
      </c>
      <c r="N51" s="12">
        <f>IF($E51="","",IF(IF($F51="",0,$F51)=0,$E51,IF(IF($G51="",0,$G51)&lt;=0,MAX($E51,IF($F51="",0,$F51)),ROUND(IF($F51="",0,$F51)/$G51,0))))</f>
        <v/>
      </c>
      <c r="O51" s="12">
        <f>IF($N51="","",$E51-$N51)</f>
        <v/>
      </c>
      <c r="P51" s="14">
        <f>IF(AND($A51="",$B51="",$D51="",$E51="",$F51=""),"",IF($E51="","予算が未入力",IF($E51=0,"予算が0円",IF(IF($F51="",0,$F51)&gt;$E51,"超過",IF(AND(IF($F51="",0,$F51)=0,IF($G51="",0,$G51)=0),"未着手",IF($N51&gt;$E51,"超過見込",IF($K51&gt;=$B$3,"注意","予算内")))))))</f>
        <v/>
      </c>
      <c r="Q51" s="14">
        <f>IF($A51="","",TEXT($A51,"yyyy/mm"))</f>
        <v/>
      </c>
    </row>
    <row r="52" hidden="1" ht="22" customHeight="1">
      <c r="A52" s="45" t="n"/>
      <c r="B52" s="46" t="n"/>
      <c r="C52" s="46" t="n"/>
      <c r="D52" s="42" t="n"/>
      <c r="E52" s="47" t="n"/>
      <c r="F52" s="47" t="n"/>
      <c r="G52" s="48" t="n"/>
      <c r="H52" s="46" t="n"/>
      <c r="I52" s="46" t="n"/>
      <c r="J52" s="15">
        <f>IF($E52="","",$E52-IF($F52="",0,$F52))</f>
        <v/>
      </c>
      <c r="K52" s="16">
        <f>IF(OR($E52="",$E52=0),"",IF($F52="",0,$F52)/$E52)</f>
        <v/>
      </c>
      <c r="L52" s="15">
        <f>IF($E52="","",ROUND($E52*IF($G52="",0,$G52),0))</f>
        <v/>
      </c>
      <c r="M52" s="15">
        <f>IF($E52="","",$L52-IF($F52="",0,$F52))</f>
        <v/>
      </c>
      <c r="N52" s="15">
        <f>IF($E52="","",IF(IF($F52="",0,$F52)=0,$E52,IF(IF($G52="",0,$G52)&lt;=0,MAX($E52,IF($F52="",0,$F52)),ROUND(IF($F52="",0,$F52)/$G52,0))))</f>
        <v/>
      </c>
      <c r="O52" s="15">
        <f>IF($N52="","",$E52-$N52)</f>
        <v/>
      </c>
      <c r="P52" s="17">
        <f>IF(AND($A52="",$B52="",$D52="",$E52="",$F52=""),"",IF($E52="","予算が未入力",IF($E52=0,"予算が0円",IF(IF($F52="",0,$F52)&gt;$E52,"超過",IF(AND(IF($F52="",0,$F52)=0,IF($G52="",0,$G52)=0),"未着手",IF($N52&gt;$E52,"超過見込",IF($K52&gt;=$B$3,"注意","予算内")))))))</f>
        <v/>
      </c>
      <c r="Q52" s="17">
        <f>IF($A52="","",TEXT($A52,"yyyy/mm"))</f>
        <v/>
      </c>
    </row>
    <row r="53" hidden="1" ht="22" customHeight="1">
      <c r="A53" s="45" t="n"/>
      <c r="B53" s="46" t="n"/>
      <c r="C53" s="46" t="n"/>
      <c r="D53" s="42" t="n"/>
      <c r="E53" s="47" t="n"/>
      <c r="F53" s="47" t="n"/>
      <c r="G53" s="48" t="n"/>
      <c r="H53" s="46" t="n"/>
      <c r="I53" s="46" t="n"/>
      <c r="J53" s="12">
        <f>IF($E53="","",$E53-IF($F53="",0,$F53))</f>
        <v/>
      </c>
      <c r="K53" s="13">
        <f>IF(OR($E53="",$E53=0),"",IF($F53="",0,$F53)/$E53)</f>
        <v/>
      </c>
      <c r="L53" s="12">
        <f>IF($E53="","",ROUND($E53*IF($G53="",0,$G53),0))</f>
        <v/>
      </c>
      <c r="M53" s="12">
        <f>IF($E53="","",$L53-IF($F53="",0,$F53))</f>
        <v/>
      </c>
      <c r="N53" s="12">
        <f>IF($E53="","",IF(IF($F53="",0,$F53)=0,$E53,IF(IF($G53="",0,$G53)&lt;=0,MAX($E53,IF($F53="",0,$F53)),ROUND(IF($F53="",0,$F53)/$G53,0))))</f>
        <v/>
      </c>
      <c r="O53" s="12">
        <f>IF($N53="","",$E53-$N53)</f>
        <v/>
      </c>
      <c r="P53" s="14">
        <f>IF(AND($A53="",$B53="",$D53="",$E53="",$F53=""),"",IF($E53="","予算が未入力",IF($E53=0,"予算が0円",IF(IF($F53="",0,$F53)&gt;$E53,"超過",IF(AND(IF($F53="",0,$F53)=0,IF($G53="",0,$G53)=0),"未着手",IF($N53&gt;$E53,"超過見込",IF($K53&gt;=$B$3,"注意","予算内")))))))</f>
        <v/>
      </c>
      <c r="Q53" s="14">
        <f>IF($A53="","",TEXT($A53,"yyyy/mm"))</f>
        <v/>
      </c>
    </row>
    <row r="54" hidden="1" ht="22" customHeight="1">
      <c r="A54" s="45" t="n"/>
      <c r="B54" s="46" t="n"/>
      <c r="C54" s="46" t="n"/>
      <c r="D54" s="42" t="n"/>
      <c r="E54" s="47" t="n"/>
      <c r="F54" s="47" t="n"/>
      <c r="G54" s="48" t="n"/>
      <c r="H54" s="46" t="n"/>
      <c r="I54" s="46" t="n"/>
      <c r="J54" s="15">
        <f>IF($E54="","",$E54-IF($F54="",0,$F54))</f>
        <v/>
      </c>
      <c r="K54" s="16">
        <f>IF(OR($E54="",$E54=0),"",IF($F54="",0,$F54)/$E54)</f>
        <v/>
      </c>
      <c r="L54" s="15">
        <f>IF($E54="","",ROUND($E54*IF($G54="",0,$G54),0))</f>
        <v/>
      </c>
      <c r="M54" s="15">
        <f>IF($E54="","",$L54-IF($F54="",0,$F54))</f>
        <v/>
      </c>
      <c r="N54" s="15">
        <f>IF($E54="","",IF(IF($F54="",0,$F54)=0,$E54,IF(IF($G54="",0,$G54)&lt;=0,MAX($E54,IF($F54="",0,$F54)),ROUND(IF($F54="",0,$F54)/$G54,0))))</f>
        <v/>
      </c>
      <c r="O54" s="15">
        <f>IF($N54="","",$E54-$N54)</f>
        <v/>
      </c>
      <c r="P54" s="17">
        <f>IF(AND($A54="",$B54="",$D54="",$E54="",$F54=""),"",IF($E54="","予算が未入力",IF($E54=0,"予算が0円",IF(IF($F54="",0,$F54)&gt;$E54,"超過",IF(AND(IF($F54="",0,$F54)=0,IF($G54="",0,$G54)=0),"未着手",IF($N54&gt;$E54,"超過見込",IF($K54&gt;=$B$3,"注意","予算内")))))))</f>
        <v/>
      </c>
      <c r="Q54" s="17">
        <f>IF($A54="","",TEXT($A54,"yyyy/mm"))</f>
        <v/>
      </c>
    </row>
    <row r="55" hidden="1" ht="22" customHeight="1">
      <c r="A55" s="45" t="n"/>
      <c r="B55" s="46" t="n"/>
      <c r="C55" s="46" t="n"/>
      <c r="D55" s="42" t="n"/>
      <c r="E55" s="47" t="n"/>
      <c r="F55" s="47" t="n"/>
      <c r="G55" s="48" t="n"/>
      <c r="H55" s="46" t="n"/>
      <c r="I55" s="46" t="n"/>
      <c r="J55" s="12">
        <f>IF($E55="","",$E55-IF($F55="",0,$F55))</f>
        <v/>
      </c>
      <c r="K55" s="13">
        <f>IF(OR($E55="",$E55=0),"",IF($F55="",0,$F55)/$E55)</f>
        <v/>
      </c>
      <c r="L55" s="12">
        <f>IF($E55="","",ROUND($E55*IF($G55="",0,$G55),0))</f>
        <v/>
      </c>
      <c r="M55" s="12">
        <f>IF($E55="","",$L55-IF($F55="",0,$F55))</f>
        <v/>
      </c>
      <c r="N55" s="12">
        <f>IF($E55="","",IF(IF($F55="",0,$F55)=0,$E55,IF(IF($G55="",0,$G55)&lt;=0,MAX($E55,IF($F55="",0,$F55)),ROUND(IF($F55="",0,$F55)/$G55,0))))</f>
        <v/>
      </c>
      <c r="O55" s="12">
        <f>IF($N55="","",$E55-$N55)</f>
        <v/>
      </c>
      <c r="P55" s="14">
        <f>IF(AND($A55="",$B55="",$D55="",$E55="",$F55=""),"",IF($E55="","予算が未入力",IF($E55=0,"予算が0円",IF(IF($F55="",0,$F55)&gt;$E55,"超過",IF(AND(IF($F55="",0,$F55)=0,IF($G55="",0,$G55)=0),"未着手",IF($N55&gt;$E55,"超過見込",IF($K55&gt;=$B$3,"注意","予算内")))))))</f>
        <v/>
      </c>
      <c r="Q55" s="14">
        <f>IF($A55="","",TEXT($A55,"yyyy/mm"))</f>
        <v/>
      </c>
    </row>
    <row r="56" hidden="1" ht="22" customHeight="1">
      <c r="A56" s="45" t="n"/>
      <c r="B56" s="46" t="n"/>
      <c r="C56" s="46" t="n"/>
      <c r="D56" s="42" t="n"/>
      <c r="E56" s="47" t="n"/>
      <c r="F56" s="47" t="n"/>
      <c r="G56" s="48" t="n"/>
      <c r="H56" s="46" t="n"/>
      <c r="I56" s="46" t="n"/>
      <c r="J56" s="15">
        <f>IF($E56="","",$E56-IF($F56="",0,$F56))</f>
        <v/>
      </c>
      <c r="K56" s="16">
        <f>IF(OR($E56="",$E56=0),"",IF($F56="",0,$F56)/$E56)</f>
        <v/>
      </c>
      <c r="L56" s="15">
        <f>IF($E56="","",ROUND($E56*IF($G56="",0,$G56),0))</f>
        <v/>
      </c>
      <c r="M56" s="15">
        <f>IF($E56="","",$L56-IF($F56="",0,$F56))</f>
        <v/>
      </c>
      <c r="N56" s="15">
        <f>IF($E56="","",IF(IF($F56="",0,$F56)=0,$E56,IF(IF($G56="",0,$G56)&lt;=0,MAX($E56,IF($F56="",0,$F56)),ROUND(IF($F56="",0,$F56)/$G56,0))))</f>
        <v/>
      </c>
      <c r="O56" s="15">
        <f>IF($N56="","",$E56-$N56)</f>
        <v/>
      </c>
      <c r="P56" s="17">
        <f>IF(AND($A56="",$B56="",$D56="",$E56="",$F56=""),"",IF($E56="","予算が未入力",IF($E56=0,"予算が0円",IF(IF($F56="",0,$F56)&gt;$E56,"超過",IF(AND(IF($F56="",0,$F56)=0,IF($G56="",0,$G56)=0),"未着手",IF($N56&gt;$E56,"超過見込",IF($K56&gt;=$B$3,"注意","予算内")))))))</f>
        <v/>
      </c>
      <c r="Q56" s="17">
        <f>IF($A56="","",TEXT($A56,"yyyy/mm"))</f>
        <v/>
      </c>
    </row>
    <row r="57" hidden="1" ht="22" customHeight="1">
      <c r="A57" s="45" t="n"/>
      <c r="B57" s="46" t="n"/>
      <c r="C57" s="46" t="n"/>
      <c r="D57" s="42" t="n"/>
      <c r="E57" s="47" t="n"/>
      <c r="F57" s="47" t="n"/>
      <c r="G57" s="48" t="n"/>
      <c r="H57" s="46" t="n"/>
      <c r="I57" s="46" t="n"/>
      <c r="J57" s="12">
        <f>IF($E57="","",$E57-IF($F57="",0,$F57))</f>
        <v/>
      </c>
      <c r="K57" s="13">
        <f>IF(OR($E57="",$E57=0),"",IF($F57="",0,$F57)/$E57)</f>
        <v/>
      </c>
      <c r="L57" s="12">
        <f>IF($E57="","",ROUND($E57*IF($G57="",0,$G57),0))</f>
        <v/>
      </c>
      <c r="M57" s="12">
        <f>IF($E57="","",$L57-IF($F57="",0,$F57))</f>
        <v/>
      </c>
      <c r="N57" s="12">
        <f>IF($E57="","",IF(IF($F57="",0,$F57)=0,$E57,IF(IF($G57="",0,$G57)&lt;=0,MAX($E57,IF($F57="",0,$F57)),ROUND(IF($F57="",0,$F57)/$G57,0))))</f>
        <v/>
      </c>
      <c r="O57" s="12">
        <f>IF($N57="","",$E57-$N57)</f>
        <v/>
      </c>
      <c r="P57" s="14">
        <f>IF(AND($A57="",$B57="",$D57="",$E57="",$F57=""),"",IF($E57="","予算が未入力",IF($E57=0,"予算が0円",IF(IF($F57="",0,$F57)&gt;$E57,"超過",IF(AND(IF($F57="",0,$F57)=0,IF($G57="",0,$G57)=0),"未着手",IF($N57&gt;$E57,"超過見込",IF($K57&gt;=$B$3,"注意","予算内")))))))</f>
        <v/>
      </c>
      <c r="Q57" s="14">
        <f>IF($A57="","",TEXT($A57,"yyyy/mm"))</f>
        <v/>
      </c>
    </row>
    <row r="58" hidden="1" ht="22" customHeight="1">
      <c r="A58" s="45" t="n"/>
      <c r="B58" s="46" t="n"/>
      <c r="C58" s="46" t="n"/>
      <c r="D58" s="42" t="n"/>
      <c r="E58" s="47" t="n"/>
      <c r="F58" s="47" t="n"/>
      <c r="G58" s="48" t="n"/>
      <c r="H58" s="46" t="n"/>
      <c r="I58" s="46" t="n"/>
      <c r="J58" s="15">
        <f>IF($E58="","",$E58-IF($F58="",0,$F58))</f>
        <v/>
      </c>
      <c r="K58" s="16">
        <f>IF(OR($E58="",$E58=0),"",IF($F58="",0,$F58)/$E58)</f>
        <v/>
      </c>
      <c r="L58" s="15">
        <f>IF($E58="","",ROUND($E58*IF($G58="",0,$G58),0))</f>
        <v/>
      </c>
      <c r="M58" s="15">
        <f>IF($E58="","",$L58-IF($F58="",0,$F58))</f>
        <v/>
      </c>
      <c r="N58" s="15">
        <f>IF($E58="","",IF(IF($F58="",0,$F58)=0,$E58,IF(IF($G58="",0,$G58)&lt;=0,MAX($E58,IF($F58="",0,$F58)),ROUND(IF($F58="",0,$F58)/$G58,0))))</f>
        <v/>
      </c>
      <c r="O58" s="15">
        <f>IF($N58="","",$E58-$N58)</f>
        <v/>
      </c>
      <c r="P58" s="17">
        <f>IF(AND($A58="",$B58="",$D58="",$E58="",$F58=""),"",IF($E58="","予算が未入力",IF($E58=0,"予算が0円",IF(IF($F58="",0,$F58)&gt;$E58,"超過",IF(AND(IF($F58="",0,$F58)=0,IF($G58="",0,$G58)=0),"未着手",IF($N58&gt;$E58,"超過見込",IF($K58&gt;=$B$3,"注意","予算内")))))))</f>
        <v/>
      </c>
      <c r="Q58" s="17">
        <f>IF($A58="","",TEXT($A58,"yyyy/mm"))</f>
        <v/>
      </c>
    </row>
    <row r="59" hidden="1" ht="22" customHeight="1">
      <c r="A59" s="45" t="n"/>
      <c r="B59" s="46" t="n"/>
      <c r="C59" s="46" t="n"/>
      <c r="D59" s="42" t="n"/>
      <c r="E59" s="47" t="n"/>
      <c r="F59" s="47" t="n"/>
      <c r="G59" s="48" t="n"/>
      <c r="H59" s="46" t="n"/>
      <c r="I59" s="46" t="n"/>
      <c r="J59" s="12">
        <f>IF($E59="","",$E59-IF($F59="",0,$F59))</f>
        <v/>
      </c>
      <c r="K59" s="13">
        <f>IF(OR($E59="",$E59=0),"",IF($F59="",0,$F59)/$E59)</f>
        <v/>
      </c>
      <c r="L59" s="12">
        <f>IF($E59="","",ROUND($E59*IF($G59="",0,$G59),0))</f>
        <v/>
      </c>
      <c r="M59" s="12">
        <f>IF($E59="","",$L59-IF($F59="",0,$F59))</f>
        <v/>
      </c>
      <c r="N59" s="12">
        <f>IF($E59="","",IF(IF($F59="",0,$F59)=0,$E59,IF(IF($G59="",0,$G59)&lt;=0,MAX($E59,IF($F59="",0,$F59)),ROUND(IF($F59="",0,$F59)/$G59,0))))</f>
        <v/>
      </c>
      <c r="O59" s="12">
        <f>IF($N59="","",$E59-$N59)</f>
        <v/>
      </c>
      <c r="P59" s="14">
        <f>IF(AND($A59="",$B59="",$D59="",$E59="",$F59=""),"",IF($E59="","予算が未入力",IF($E59=0,"予算が0円",IF(IF($F59="",0,$F59)&gt;$E59,"超過",IF(AND(IF($F59="",0,$F59)=0,IF($G59="",0,$G59)=0),"未着手",IF($N59&gt;$E59,"超過見込",IF($K59&gt;=$B$3,"注意","予算内")))))))</f>
        <v/>
      </c>
      <c r="Q59" s="14">
        <f>IF($A59="","",TEXT($A59,"yyyy/mm"))</f>
        <v/>
      </c>
    </row>
    <row r="60" hidden="1" ht="22" customHeight="1">
      <c r="A60" s="45" t="n"/>
      <c r="B60" s="46" t="n"/>
      <c r="C60" s="46" t="n"/>
      <c r="D60" s="42" t="n"/>
      <c r="E60" s="47" t="n"/>
      <c r="F60" s="47" t="n"/>
      <c r="G60" s="48" t="n"/>
      <c r="H60" s="46" t="n"/>
      <c r="I60" s="46" t="n"/>
      <c r="J60" s="15">
        <f>IF($E60="","",$E60-IF($F60="",0,$F60))</f>
        <v/>
      </c>
      <c r="K60" s="16">
        <f>IF(OR($E60="",$E60=0),"",IF($F60="",0,$F60)/$E60)</f>
        <v/>
      </c>
      <c r="L60" s="15">
        <f>IF($E60="","",ROUND($E60*IF($G60="",0,$G60),0))</f>
        <v/>
      </c>
      <c r="M60" s="15">
        <f>IF($E60="","",$L60-IF($F60="",0,$F60))</f>
        <v/>
      </c>
      <c r="N60" s="15">
        <f>IF($E60="","",IF(IF($F60="",0,$F60)=0,$E60,IF(IF($G60="",0,$G60)&lt;=0,MAX($E60,IF($F60="",0,$F60)),ROUND(IF($F60="",0,$F60)/$G60,0))))</f>
        <v/>
      </c>
      <c r="O60" s="15">
        <f>IF($N60="","",$E60-$N60)</f>
        <v/>
      </c>
      <c r="P60" s="17">
        <f>IF(AND($A60="",$B60="",$D60="",$E60="",$F60=""),"",IF($E60="","予算が未入力",IF($E60=0,"予算が0円",IF(IF($F60="",0,$F60)&gt;$E60,"超過",IF(AND(IF($F60="",0,$F60)=0,IF($G60="",0,$G60)=0),"未着手",IF($N60&gt;$E60,"超過見込",IF($K60&gt;=$B$3,"注意","予算内")))))))</f>
        <v/>
      </c>
      <c r="Q60" s="17">
        <f>IF($A60="","",TEXT($A60,"yyyy/mm"))</f>
        <v/>
      </c>
    </row>
    <row r="61" hidden="1" ht="22" customHeight="1">
      <c r="A61" s="45" t="n"/>
      <c r="B61" s="46" t="n"/>
      <c r="C61" s="46" t="n"/>
      <c r="D61" s="42" t="n"/>
      <c r="E61" s="47" t="n"/>
      <c r="F61" s="47" t="n"/>
      <c r="G61" s="48" t="n"/>
      <c r="H61" s="46" t="n"/>
      <c r="I61" s="46" t="n"/>
      <c r="J61" s="12">
        <f>IF($E61="","",$E61-IF($F61="",0,$F61))</f>
        <v/>
      </c>
      <c r="K61" s="13">
        <f>IF(OR($E61="",$E61=0),"",IF($F61="",0,$F61)/$E61)</f>
        <v/>
      </c>
      <c r="L61" s="12">
        <f>IF($E61="","",ROUND($E61*IF($G61="",0,$G61),0))</f>
        <v/>
      </c>
      <c r="M61" s="12">
        <f>IF($E61="","",$L61-IF($F61="",0,$F61))</f>
        <v/>
      </c>
      <c r="N61" s="12">
        <f>IF($E61="","",IF(IF($F61="",0,$F61)=0,$E61,IF(IF($G61="",0,$G61)&lt;=0,MAX($E61,IF($F61="",0,$F61)),ROUND(IF($F61="",0,$F61)/$G61,0))))</f>
        <v/>
      </c>
      <c r="O61" s="12">
        <f>IF($N61="","",$E61-$N61)</f>
        <v/>
      </c>
      <c r="P61" s="14">
        <f>IF(AND($A61="",$B61="",$D61="",$E61="",$F61=""),"",IF($E61="","予算が未入力",IF($E61=0,"予算が0円",IF(IF($F61="",0,$F61)&gt;$E61,"超過",IF(AND(IF($F61="",0,$F61)=0,IF($G61="",0,$G61)=0),"未着手",IF($N61&gt;$E61,"超過見込",IF($K61&gt;=$B$3,"注意","予算内")))))))</f>
        <v/>
      </c>
      <c r="Q61" s="14">
        <f>IF($A61="","",TEXT($A61,"yyyy/mm"))</f>
        <v/>
      </c>
    </row>
    <row r="62" hidden="1" ht="22" customHeight="1">
      <c r="A62" s="45" t="n"/>
      <c r="B62" s="46" t="n"/>
      <c r="C62" s="46" t="n"/>
      <c r="D62" s="42" t="n"/>
      <c r="E62" s="47" t="n"/>
      <c r="F62" s="47" t="n"/>
      <c r="G62" s="48" t="n"/>
      <c r="H62" s="46" t="n"/>
      <c r="I62" s="46" t="n"/>
      <c r="J62" s="15">
        <f>IF($E62="","",$E62-IF($F62="",0,$F62))</f>
        <v/>
      </c>
      <c r="K62" s="16">
        <f>IF(OR($E62="",$E62=0),"",IF($F62="",0,$F62)/$E62)</f>
        <v/>
      </c>
      <c r="L62" s="15">
        <f>IF($E62="","",ROUND($E62*IF($G62="",0,$G62),0))</f>
        <v/>
      </c>
      <c r="M62" s="15">
        <f>IF($E62="","",$L62-IF($F62="",0,$F62))</f>
        <v/>
      </c>
      <c r="N62" s="15">
        <f>IF($E62="","",IF(IF($F62="",0,$F62)=0,$E62,IF(IF($G62="",0,$G62)&lt;=0,MAX($E62,IF($F62="",0,$F62)),ROUND(IF($F62="",0,$F62)/$G62,0))))</f>
        <v/>
      </c>
      <c r="O62" s="15">
        <f>IF($N62="","",$E62-$N62)</f>
        <v/>
      </c>
      <c r="P62" s="17">
        <f>IF(AND($A62="",$B62="",$D62="",$E62="",$F62=""),"",IF($E62="","予算が未入力",IF($E62=0,"予算が0円",IF(IF($F62="",0,$F62)&gt;$E62,"超過",IF(AND(IF($F62="",0,$F62)=0,IF($G62="",0,$G62)=0),"未着手",IF($N62&gt;$E62,"超過見込",IF($K62&gt;=$B$3,"注意","予算内")))))))</f>
        <v/>
      </c>
      <c r="Q62" s="17">
        <f>IF($A62="","",TEXT($A62,"yyyy/mm"))</f>
        <v/>
      </c>
    </row>
    <row r="63" hidden="1" ht="22" customHeight="1">
      <c r="A63" s="45" t="n"/>
      <c r="B63" s="46" t="n"/>
      <c r="C63" s="46" t="n"/>
      <c r="D63" s="42" t="n"/>
      <c r="E63" s="47" t="n"/>
      <c r="F63" s="47" t="n"/>
      <c r="G63" s="48" t="n"/>
      <c r="H63" s="46" t="n"/>
      <c r="I63" s="46" t="n"/>
      <c r="J63" s="12">
        <f>IF($E63="","",$E63-IF($F63="",0,$F63))</f>
        <v/>
      </c>
      <c r="K63" s="13">
        <f>IF(OR($E63="",$E63=0),"",IF($F63="",0,$F63)/$E63)</f>
        <v/>
      </c>
      <c r="L63" s="12">
        <f>IF($E63="","",ROUND($E63*IF($G63="",0,$G63),0))</f>
        <v/>
      </c>
      <c r="M63" s="12">
        <f>IF($E63="","",$L63-IF($F63="",0,$F63))</f>
        <v/>
      </c>
      <c r="N63" s="12">
        <f>IF($E63="","",IF(IF($F63="",0,$F63)=0,$E63,IF(IF($G63="",0,$G63)&lt;=0,MAX($E63,IF($F63="",0,$F63)),ROUND(IF($F63="",0,$F63)/$G63,0))))</f>
        <v/>
      </c>
      <c r="O63" s="12">
        <f>IF($N63="","",$E63-$N63)</f>
        <v/>
      </c>
      <c r="P63" s="14">
        <f>IF(AND($A63="",$B63="",$D63="",$E63="",$F63=""),"",IF($E63="","予算が未入力",IF($E63=0,"予算が0円",IF(IF($F63="",0,$F63)&gt;$E63,"超過",IF(AND(IF($F63="",0,$F63)=0,IF($G63="",0,$G63)=0),"未着手",IF($N63&gt;$E63,"超過見込",IF($K63&gt;=$B$3,"注意","予算内")))))))</f>
        <v/>
      </c>
      <c r="Q63" s="14">
        <f>IF($A63="","",TEXT($A63,"yyyy/mm"))</f>
        <v/>
      </c>
    </row>
    <row r="64" hidden="1" ht="22" customHeight="1">
      <c r="A64" s="45" t="n"/>
      <c r="B64" s="46" t="n"/>
      <c r="C64" s="46" t="n"/>
      <c r="D64" s="42" t="n"/>
      <c r="E64" s="47" t="n"/>
      <c r="F64" s="47" t="n"/>
      <c r="G64" s="48" t="n"/>
      <c r="H64" s="46" t="n"/>
      <c r="I64" s="46" t="n"/>
      <c r="J64" s="15">
        <f>IF($E64="","",$E64-IF($F64="",0,$F64))</f>
        <v/>
      </c>
      <c r="K64" s="16">
        <f>IF(OR($E64="",$E64=0),"",IF($F64="",0,$F64)/$E64)</f>
        <v/>
      </c>
      <c r="L64" s="15">
        <f>IF($E64="","",ROUND($E64*IF($G64="",0,$G64),0))</f>
        <v/>
      </c>
      <c r="M64" s="15">
        <f>IF($E64="","",$L64-IF($F64="",0,$F64))</f>
        <v/>
      </c>
      <c r="N64" s="15">
        <f>IF($E64="","",IF(IF($F64="",0,$F64)=0,$E64,IF(IF($G64="",0,$G64)&lt;=0,MAX($E64,IF($F64="",0,$F64)),ROUND(IF($F64="",0,$F64)/$G64,0))))</f>
        <v/>
      </c>
      <c r="O64" s="15">
        <f>IF($N64="","",$E64-$N64)</f>
        <v/>
      </c>
      <c r="P64" s="17">
        <f>IF(AND($A64="",$B64="",$D64="",$E64="",$F64=""),"",IF($E64="","予算が未入力",IF($E64=0,"予算が0円",IF(IF($F64="",0,$F64)&gt;$E64,"超過",IF(AND(IF($F64="",0,$F64)=0,IF($G64="",0,$G64)=0),"未着手",IF($N64&gt;$E64,"超過見込",IF($K64&gt;=$B$3,"注意","予算内")))))))</f>
        <v/>
      </c>
      <c r="Q64" s="17">
        <f>IF($A64="","",TEXT($A64,"yyyy/mm"))</f>
        <v/>
      </c>
    </row>
    <row r="65" hidden="1" ht="22" customHeight="1">
      <c r="A65" s="45" t="n"/>
      <c r="B65" s="46" t="n"/>
      <c r="C65" s="46" t="n"/>
      <c r="D65" s="42" t="n"/>
      <c r="E65" s="47" t="n"/>
      <c r="F65" s="47" t="n"/>
      <c r="G65" s="48" t="n"/>
      <c r="H65" s="46" t="n"/>
      <c r="I65" s="46" t="n"/>
      <c r="J65" s="12">
        <f>IF($E65="","",$E65-IF($F65="",0,$F65))</f>
        <v/>
      </c>
      <c r="K65" s="13">
        <f>IF(OR($E65="",$E65=0),"",IF($F65="",0,$F65)/$E65)</f>
        <v/>
      </c>
      <c r="L65" s="12">
        <f>IF($E65="","",ROUND($E65*IF($G65="",0,$G65),0))</f>
        <v/>
      </c>
      <c r="M65" s="12">
        <f>IF($E65="","",$L65-IF($F65="",0,$F65))</f>
        <v/>
      </c>
      <c r="N65" s="12">
        <f>IF($E65="","",IF(IF($F65="",0,$F65)=0,$E65,IF(IF($G65="",0,$G65)&lt;=0,MAX($E65,IF($F65="",0,$F65)),ROUND(IF($F65="",0,$F65)/$G65,0))))</f>
        <v/>
      </c>
      <c r="O65" s="12">
        <f>IF($N65="","",$E65-$N65)</f>
        <v/>
      </c>
      <c r="P65" s="14">
        <f>IF(AND($A65="",$B65="",$D65="",$E65="",$F65=""),"",IF($E65="","予算が未入力",IF($E65=0,"予算が0円",IF(IF($F65="",0,$F65)&gt;$E65,"超過",IF(AND(IF($F65="",0,$F65)=0,IF($G65="",0,$G65)=0),"未着手",IF($N65&gt;$E65,"超過見込",IF($K65&gt;=$B$3,"注意","予算内")))))))</f>
        <v/>
      </c>
      <c r="Q65" s="14">
        <f>IF($A65="","",TEXT($A65,"yyyy/mm"))</f>
        <v/>
      </c>
    </row>
    <row r="66" hidden="1" ht="22" customHeight="1">
      <c r="A66" s="45" t="n"/>
      <c r="B66" s="46" t="n"/>
      <c r="C66" s="46" t="n"/>
      <c r="D66" s="42" t="n"/>
      <c r="E66" s="47" t="n"/>
      <c r="F66" s="47" t="n"/>
      <c r="G66" s="48" t="n"/>
      <c r="H66" s="46" t="n"/>
      <c r="I66" s="46" t="n"/>
      <c r="J66" s="15">
        <f>IF($E66="","",$E66-IF($F66="",0,$F66))</f>
        <v/>
      </c>
      <c r="K66" s="16">
        <f>IF(OR($E66="",$E66=0),"",IF($F66="",0,$F66)/$E66)</f>
        <v/>
      </c>
      <c r="L66" s="15">
        <f>IF($E66="","",ROUND($E66*IF($G66="",0,$G66),0))</f>
        <v/>
      </c>
      <c r="M66" s="15">
        <f>IF($E66="","",$L66-IF($F66="",0,$F66))</f>
        <v/>
      </c>
      <c r="N66" s="15">
        <f>IF($E66="","",IF(IF($F66="",0,$F66)=0,$E66,IF(IF($G66="",0,$G66)&lt;=0,MAX($E66,IF($F66="",0,$F66)),ROUND(IF($F66="",0,$F66)/$G66,0))))</f>
        <v/>
      </c>
      <c r="O66" s="15">
        <f>IF($N66="","",$E66-$N66)</f>
        <v/>
      </c>
      <c r="P66" s="17">
        <f>IF(AND($A66="",$B66="",$D66="",$E66="",$F66=""),"",IF($E66="","予算が未入力",IF($E66=0,"予算が0円",IF(IF($F66="",0,$F66)&gt;$E66,"超過",IF(AND(IF($F66="",0,$F66)=0,IF($G66="",0,$G66)=0),"未着手",IF($N66&gt;$E66,"超過見込",IF($K66&gt;=$B$3,"注意","予算内")))))))</f>
        <v/>
      </c>
      <c r="Q66" s="17">
        <f>IF($A66="","",TEXT($A66,"yyyy/mm"))</f>
        <v/>
      </c>
    </row>
    <row r="67" hidden="1" ht="22" customHeight="1">
      <c r="A67" s="45" t="n"/>
      <c r="B67" s="46" t="n"/>
      <c r="C67" s="46" t="n"/>
      <c r="D67" s="42" t="n"/>
      <c r="E67" s="47" t="n"/>
      <c r="F67" s="47" t="n"/>
      <c r="G67" s="48" t="n"/>
      <c r="H67" s="46" t="n"/>
      <c r="I67" s="46" t="n"/>
      <c r="J67" s="12">
        <f>IF($E67="","",$E67-IF($F67="",0,$F67))</f>
        <v/>
      </c>
      <c r="K67" s="13">
        <f>IF(OR($E67="",$E67=0),"",IF($F67="",0,$F67)/$E67)</f>
        <v/>
      </c>
      <c r="L67" s="12">
        <f>IF($E67="","",ROUND($E67*IF($G67="",0,$G67),0))</f>
        <v/>
      </c>
      <c r="M67" s="12">
        <f>IF($E67="","",$L67-IF($F67="",0,$F67))</f>
        <v/>
      </c>
      <c r="N67" s="12">
        <f>IF($E67="","",IF(IF($F67="",0,$F67)=0,$E67,IF(IF($G67="",0,$G67)&lt;=0,MAX($E67,IF($F67="",0,$F67)),ROUND(IF($F67="",0,$F67)/$G67,0))))</f>
        <v/>
      </c>
      <c r="O67" s="12">
        <f>IF($N67="","",$E67-$N67)</f>
        <v/>
      </c>
      <c r="P67" s="14">
        <f>IF(AND($A67="",$B67="",$D67="",$E67="",$F67=""),"",IF($E67="","予算が未入力",IF($E67=0,"予算が0円",IF(IF($F67="",0,$F67)&gt;$E67,"超過",IF(AND(IF($F67="",0,$F67)=0,IF($G67="",0,$G67)=0),"未着手",IF($N67&gt;$E67,"超過見込",IF($K67&gt;=$B$3,"注意","予算内")))))))</f>
        <v/>
      </c>
      <c r="Q67" s="14">
        <f>IF($A67="","",TEXT($A67,"yyyy/mm"))</f>
        <v/>
      </c>
    </row>
    <row r="68" hidden="1" ht="22" customHeight="1">
      <c r="A68" s="45" t="n"/>
      <c r="B68" s="46" t="n"/>
      <c r="C68" s="46" t="n"/>
      <c r="D68" s="42" t="n"/>
      <c r="E68" s="47" t="n"/>
      <c r="F68" s="47" t="n"/>
      <c r="G68" s="48" t="n"/>
      <c r="H68" s="46" t="n"/>
      <c r="I68" s="46" t="n"/>
      <c r="J68" s="15">
        <f>IF($E68="","",$E68-IF($F68="",0,$F68))</f>
        <v/>
      </c>
      <c r="K68" s="16">
        <f>IF(OR($E68="",$E68=0),"",IF($F68="",0,$F68)/$E68)</f>
        <v/>
      </c>
      <c r="L68" s="15">
        <f>IF($E68="","",ROUND($E68*IF($G68="",0,$G68),0))</f>
        <v/>
      </c>
      <c r="M68" s="15">
        <f>IF($E68="","",$L68-IF($F68="",0,$F68))</f>
        <v/>
      </c>
      <c r="N68" s="15">
        <f>IF($E68="","",IF(IF($F68="",0,$F68)=0,$E68,IF(IF($G68="",0,$G68)&lt;=0,MAX($E68,IF($F68="",0,$F68)),ROUND(IF($F68="",0,$F68)/$G68,0))))</f>
        <v/>
      </c>
      <c r="O68" s="15">
        <f>IF($N68="","",$E68-$N68)</f>
        <v/>
      </c>
      <c r="P68" s="17">
        <f>IF(AND($A68="",$B68="",$D68="",$E68="",$F68=""),"",IF($E68="","予算が未入力",IF($E68=0,"予算が0円",IF(IF($F68="",0,$F68)&gt;$E68,"超過",IF(AND(IF($F68="",0,$F68)=0,IF($G68="",0,$G68)=0),"未着手",IF($N68&gt;$E68,"超過見込",IF($K68&gt;=$B$3,"注意","予算内")))))))</f>
        <v/>
      </c>
      <c r="Q68" s="17">
        <f>IF($A68="","",TEXT($A68,"yyyy/mm"))</f>
        <v/>
      </c>
    </row>
    <row r="69" hidden="1" ht="22" customHeight="1">
      <c r="A69" s="45" t="n"/>
      <c r="B69" s="46" t="n"/>
      <c r="C69" s="46" t="n"/>
      <c r="D69" s="42" t="n"/>
      <c r="E69" s="47" t="n"/>
      <c r="F69" s="47" t="n"/>
      <c r="G69" s="48" t="n"/>
      <c r="H69" s="46" t="n"/>
      <c r="I69" s="46" t="n"/>
      <c r="J69" s="12">
        <f>IF($E69="","",$E69-IF($F69="",0,$F69))</f>
        <v/>
      </c>
      <c r="K69" s="13">
        <f>IF(OR($E69="",$E69=0),"",IF($F69="",0,$F69)/$E69)</f>
        <v/>
      </c>
      <c r="L69" s="12">
        <f>IF($E69="","",ROUND($E69*IF($G69="",0,$G69),0))</f>
        <v/>
      </c>
      <c r="M69" s="12">
        <f>IF($E69="","",$L69-IF($F69="",0,$F69))</f>
        <v/>
      </c>
      <c r="N69" s="12">
        <f>IF($E69="","",IF(IF($F69="",0,$F69)=0,$E69,IF(IF($G69="",0,$G69)&lt;=0,MAX($E69,IF($F69="",0,$F69)),ROUND(IF($F69="",0,$F69)/$G69,0))))</f>
        <v/>
      </c>
      <c r="O69" s="12">
        <f>IF($N69="","",$E69-$N69)</f>
        <v/>
      </c>
      <c r="P69" s="14">
        <f>IF(AND($A69="",$B69="",$D69="",$E69="",$F69=""),"",IF($E69="","予算が未入力",IF($E69=0,"予算が0円",IF(IF($F69="",0,$F69)&gt;$E69,"超過",IF(AND(IF($F69="",0,$F69)=0,IF($G69="",0,$G69)=0),"未着手",IF($N69&gt;$E69,"超過見込",IF($K69&gt;=$B$3,"注意","予算内")))))))</f>
        <v/>
      </c>
      <c r="Q69" s="14">
        <f>IF($A69="","",TEXT($A69,"yyyy/mm"))</f>
        <v/>
      </c>
    </row>
    <row r="70" hidden="1" ht="22" customHeight="1">
      <c r="A70" s="45" t="n"/>
      <c r="B70" s="46" t="n"/>
      <c r="C70" s="46" t="n"/>
      <c r="D70" s="42" t="n"/>
      <c r="E70" s="47" t="n"/>
      <c r="F70" s="47" t="n"/>
      <c r="G70" s="48" t="n"/>
      <c r="H70" s="46" t="n"/>
      <c r="I70" s="46" t="n"/>
      <c r="J70" s="15">
        <f>IF($E70="","",$E70-IF($F70="",0,$F70))</f>
        <v/>
      </c>
      <c r="K70" s="16">
        <f>IF(OR($E70="",$E70=0),"",IF($F70="",0,$F70)/$E70)</f>
        <v/>
      </c>
      <c r="L70" s="15">
        <f>IF($E70="","",ROUND($E70*IF($G70="",0,$G70),0))</f>
        <v/>
      </c>
      <c r="M70" s="15">
        <f>IF($E70="","",$L70-IF($F70="",0,$F70))</f>
        <v/>
      </c>
      <c r="N70" s="15">
        <f>IF($E70="","",IF(IF($F70="",0,$F70)=0,$E70,IF(IF($G70="",0,$G70)&lt;=0,MAX($E70,IF($F70="",0,$F70)),ROUND(IF($F70="",0,$F70)/$G70,0))))</f>
        <v/>
      </c>
      <c r="O70" s="15">
        <f>IF($N70="","",$E70-$N70)</f>
        <v/>
      </c>
      <c r="P70" s="17">
        <f>IF(AND($A70="",$B70="",$D70="",$E70="",$F70=""),"",IF($E70="","予算が未入力",IF($E70=0,"予算が0円",IF(IF($F70="",0,$F70)&gt;$E70,"超過",IF(AND(IF($F70="",0,$F70)=0,IF($G70="",0,$G70)=0),"未着手",IF($N70&gt;$E70,"超過見込",IF($K70&gt;=$B$3,"注意","予算内")))))))</f>
        <v/>
      </c>
      <c r="Q70" s="17">
        <f>IF($A70="","",TEXT($A70,"yyyy/mm"))</f>
        <v/>
      </c>
    </row>
    <row r="71" hidden="1" ht="22" customHeight="1">
      <c r="A71" s="45" t="n"/>
      <c r="B71" s="46" t="n"/>
      <c r="C71" s="46" t="n"/>
      <c r="D71" s="42" t="n"/>
      <c r="E71" s="47" t="n"/>
      <c r="F71" s="47" t="n"/>
      <c r="G71" s="48" t="n"/>
      <c r="H71" s="46" t="n"/>
      <c r="I71" s="46" t="n"/>
      <c r="J71" s="12">
        <f>IF($E71="","",$E71-IF($F71="",0,$F71))</f>
        <v/>
      </c>
      <c r="K71" s="13">
        <f>IF(OR($E71="",$E71=0),"",IF($F71="",0,$F71)/$E71)</f>
        <v/>
      </c>
      <c r="L71" s="12">
        <f>IF($E71="","",ROUND($E71*IF($G71="",0,$G71),0))</f>
        <v/>
      </c>
      <c r="M71" s="12">
        <f>IF($E71="","",$L71-IF($F71="",0,$F71))</f>
        <v/>
      </c>
      <c r="N71" s="12">
        <f>IF($E71="","",IF(IF($F71="",0,$F71)=0,$E71,IF(IF($G71="",0,$G71)&lt;=0,MAX($E71,IF($F71="",0,$F71)),ROUND(IF($F71="",0,$F71)/$G71,0))))</f>
        <v/>
      </c>
      <c r="O71" s="12">
        <f>IF($N71="","",$E71-$N71)</f>
        <v/>
      </c>
      <c r="P71" s="14">
        <f>IF(AND($A71="",$B71="",$D71="",$E71="",$F71=""),"",IF($E71="","予算が未入力",IF($E71=0,"予算が0円",IF(IF($F71="",0,$F71)&gt;$E71,"超過",IF(AND(IF($F71="",0,$F71)=0,IF($G71="",0,$G71)=0),"未着手",IF($N71&gt;$E71,"超過見込",IF($K71&gt;=$B$3,"注意","予算内")))))))</f>
        <v/>
      </c>
      <c r="Q71" s="14">
        <f>IF($A71="","",TEXT($A71,"yyyy/mm"))</f>
        <v/>
      </c>
    </row>
    <row r="72" hidden="1" ht="22" customHeight="1">
      <c r="A72" s="45" t="n"/>
      <c r="B72" s="46" t="n"/>
      <c r="C72" s="46" t="n"/>
      <c r="D72" s="42" t="n"/>
      <c r="E72" s="47" t="n"/>
      <c r="F72" s="47" t="n"/>
      <c r="G72" s="48" t="n"/>
      <c r="H72" s="46" t="n"/>
      <c r="I72" s="46" t="n"/>
      <c r="J72" s="15">
        <f>IF($E72="","",$E72-IF($F72="",0,$F72))</f>
        <v/>
      </c>
      <c r="K72" s="16">
        <f>IF(OR($E72="",$E72=0),"",IF($F72="",0,$F72)/$E72)</f>
        <v/>
      </c>
      <c r="L72" s="15">
        <f>IF($E72="","",ROUND($E72*IF($G72="",0,$G72),0))</f>
        <v/>
      </c>
      <c r="M72" s="15">
        <f>IF($E72="","",$L72-IF($F72="",0,$F72))</f>
        <v/>
      </c>
      <c r="N72" s="15">
        <f>IF($E72="","",IF(IF($F72="",0,$F72)=0,$E72,IF(IF($G72="",0,$G72)&lt;=0,MAX($E72,IF($F72="",0,$F72)),ROUND(IF($F72="",0,$F72)/$G72,0))))</f>
        <v/>
      </c>
      <c r="O72" s="15">
        <f>IF($N72="","",$E72-$N72)</f>
        <v/>
      </c>
      <c r="P72" s="17">
        <f>IF(AND($A72="",$B72="",$D72="",$E72="",$F72=""),"",IF($E72="","予算が未入力",IF($E72=0,"予算が0円",IF(IF($F72="",0,$F72)&gt;$E72,"超過",IF(AND(IF($F72="",0,$F72)=0,IF($G72="",0,$G72)=0),"未着手",IF($N72&gt;$E72,"超過見込",IF($K72&gt;=$B$3,"注意","予算内")))))))</f>
        <v/>
      </c>
      <c r="Q72" s="17">
        <f>IF($A72="","",TEXT($A72,"yyyy/mm"))</f>
        <v/>
      </c>
    </row>
    <row r="73" hidden="1" ht="22" customHeight="1">
      <c r="A73" s="45" t="n"/>
      <c r="B73" s="46" t="n"/>
      <c r="C73" s="46" t="n"/>
      <c r="D73" s="42" t="n"/>
      <c r="E73" s="47" t="n"/>
      <c r="F73" s="47" t="n"/>
      <c r="G73" s="48" t="n"/>
      <c r="H73" s="46" t="n"/>
      <c r="I73" s="46" t="n"/>
      <c r="J73" s="12">
        <f>IF($E73="","",$E73-IF($F73="",0,$F73))</f>
        <v/>
      </c>
      <c r="K73" s="13">
        <f>IF(OR($E73="",$E73=0),"",IF($F73="",0,$F73)/$E73)</f>
        <v/>
      </c>
      <c r="L73" s="12">
        <f>IF($E73="","",ROUND($E73*IF($G73="",0,$G73),0))</f>
        <v/>
      </c>
      <c r="M73" s="12">
        <f>IF($E73="","",$L73-IF($F73="",0,$F73))</f>
        <v/>
      </c>
      <c r="N73" s="12">
        <f>IF($E73="","",IF(IF($F73="",0,$F73)=0,$E73,IF(IF($G73="",0,$G73)&lt;=0,MAX($E73,IF($F73="",0,$F73)),ROUND(IF($F73="",0,$F73)/$G73,0))))</f>
        <v/>
      </c>
      <c r="O73" s="12">
        <f>IF($N73="","",$E73-$N73)</f>
        <v/>
      </c>
      <c r="P73" s="14">
        <f>IF(AND($A73="",$B73="",$D73="",$E73="",$F73=""),"",IF($E73="","予算が未入力",IF($E73=0,"予算が0円",IF(IF($F73="",0,$F73)&gt;$E73,"超過",IF(AND(IF($F73="",0,$F73)=0,IF($G73="",0,$G73)=0),"未着手",IF($N73&gt;$E73,"超過見込",IF($K73&gt;=$B$3,"注意","予算内")))))))</f>
        <v/>
      </c>
      <c r="Q73" s="14">
        <f>IF($A73="","",TEXT($A73,"yyyy/mm"))</f>
        <v/>
      </c>
    </row>
    <row r="74" hidden="1" ht="22" customHeight="1">
      <c r="A74" s="45" t="n"/>
      <c r="B74" s="46" t="n"/>
      <c r="C74" s="46" t="n"/>
      <c r="D74" s="42" t="n"/>
      <c r="E74" s="47" t="n"/>
      <c r="F74" s="47" t="n"/>
      <c r="G74" s="48" t="n"/>
      <c r="H74" s="46" t="n"/>
      <c r="I74" s="46" t="n"/>
      <c r="J74" s="15">
        <f>IF($E74="","",$E74-IF($F74="",0,$F74))</f>
        <v/>
      </c>
      <c r="K74" s="16">
        <f>IF(OR($E74="",$E74=0),"",IF($F74="",0,$F74)/$E74)</f>
        <v/>
      </c>
      <c r="L74" s="15">
        <f>IF($E74="","",ROUND($E74*IF($G74="",0,$G74),0))</f>
        <v/>
      </c>
      <c r="M74" s="15">
        <f>IF($E74="","",$L74-IF($F74="",0,$F74))</f>
        <v/>
      </c>
      <c r="N74" s="15">
        <f>IF($E74="","",IF(IF($F74="",0,$F74)=0,$E74,IF(IF($G74="",0,$G74)&lt;=0,MAX($E74,IF($F74="",0,$F74)),ROUND(IF($F74="",0,$F74)/$G74,0))))</f>
        <v/>
      </c>
      <c r="O74" s="15">
        <f>IF($N74="","",$E74-$N74)</f>
        <v/>
      </c>
      <c r="P74" s="17">
        <f>IF(AND($A74="",$B74="",$D74="",$E74="",$F74=""),"",IF($E74="","予算が未入力",IF($E74=0,"予算が0円",IF(IF($F74="",0,$F74)&gt;$E74,"超過",IF(AND(IF($F74="",0,$F74)=0,IF($G74="",0,$G74)=0),"未着手",IF($N74&gt;$E74,"超過見込",IF($K74&gt;=$B$3,"注意","予算内")))))))</f>
        <v/>
      </c>
      <c r="Q74" s="17">
        <f>IF($A74="","",TEXT($A74,"yyyy/mm"))</f>
        <v/>
      </c>
    </row>
    <row r="75" hidden="1" ht="22" customHeight="1">
      <c r="A75" s="45" t="n"/>
      <c r="B75" s="46" t="n"/>
      <c r="C75" s="46" t="n"/>
      <c r="D75" s="42" t="n"/>
      <c r="E75" s="47" t="n"/>
      <c r="F75" s="47" t="n"/>
      <c r="G75" s="48" t="n"/>
      <c r="H75" s="46" t="n"/>
      <c r="I75" s="46" t="n"/>
      <c r="J75" s="12">
        <f>IF($E75="","",$E75-IF($F75="",0,$F75))</f>
        <v/>
      </c>
      <c r="K75" s="13">
        <f>IF(OR($E75="",$E75=0),"",IF($F75="",0,$F75)/$E75)</f>
        <v/>
      </c>
      <c r="L75" s="12">
        <f>IF($E75="","",ROUND($E75*IF($G75="",0,$G75),0))</f>
        <v/>
      </c>
      <c r="M75" s="12">
        <f>IF($E75="","",$L75-IF($F75="",0,$F75))</f>
        <v/>
      </c>
      <c r="N75" s="12">
        <f>IF($E75="","",IF(IF($F75="",0,$F75)=0,$E75,IF(IF($G75="",0,$G75)&lt;=0,MAX($E75,IF($F75="",0,$F75)),ROUND(IF($F75="",0,$F75)/$G75,0))))</f>
        <v/>
      </c>
      <c r="O75" s="12">
        <f>IF($N75="","",$E75-$N75)</f>
        <v/>
      </c>
      <c r="P75" s="14">
        <f>IF(AND($A75="",$B75="",$D75="",$E75="",$F75=""),"",IF($E75="","予算が未入力",IF($E75=0,"予算が0円",IF(IF($F75="",0,$F75)&gt;$E75,"超過",IF(AND(IF($F75="",0,$F75)=0,IF($G75="",0,$G75)=0),"未着手",IF($N75&gt;$E75,"超過見込",IF($K75&gt;=$B$3,"注意","予算内")))))))</f>
        <v/>
      </c>
      <c r="Q75" s="14">
        <f>IF($A75="","",TEXT($A75,"yyyy/mm"))</f>
        <v/>
      </c>
    </row>
    <row r="76" hidden="1" ht="22" customHeight="1">
      <c r="A76" s="45" t="n"/>
      <c r="B76" s="46" t="n"/>
      <c r="C76" s="46" t="n"/>
      <c r="D76" s="42" t="n"/>
      <c r="E76" s="47" t="n"/>
      <c r="F76" s="47" t="n"/>
      <c r="G76" s="48" t="n"/>
      <c r="H76" s="46" t="n"/>
      <c r="I76" s="46" t="n"/>
      <c r="J76" s="15">
        <f>IF($E76="","",$E76-IF($F76="",0,$F76))</f>
        <v/>
      </c>
      <c r="K76" s="16">
        <f>IF(OR($E76="",$E76=0),"",IF($F76="",0,$F76)/$E76)</f>
        <v/>
      </c>
      <c r="L76" s="15">
        <f>IF($E76="","",ROUND($E76*IF($G76="",0,$G76),0))</f>
        <v/>
      </c>
      <c r="M76" s="15">
        <f>IF($E76="","",$L76-IF($F76="",0,$F76))</f>
        <v/>
      </c>
      <c r="N76" s="15">
        <f>IF($E76="","",IF(IF($F76="",0,$F76)=0,$E76,IF(IF($G76="",0,$G76)&lt;=0,MAX($E76,IF($F76="",0,$F76)),ROUND(IF($F76="",0,$F76)/$G76,0))))</f>
        <v/>
      </c>
      <c r="O76" s="15">
        <f>IF($N76="","",$E76-$N76)</f>
        <v/>
      </c>
      <c r="P76" s="17">
        <f>IF(AND($A76="",$B76="",$D76="",$E76="",$F76=""),"",IF($E76="","予算が未入力",IF($E76=0,"予算が0円",IF(IF($F76="",0,$F76)&gt;$E76,"超過",IF(AND(IF($F76="",0,$F76)=0,IF($G76="",0,$G76)=0),"未着手",IF($N76&gt;$E76,"超過見込",IF($K76&gt;=$B$3,"注意","予算内")))))))</f>
        <v/>
      </c>
      <c r="Q76" s="17">
        <f>IF($A76="","",TEXT($A76,"yyyy/mm"))</f>
        <v/>
      </c>
    </row>
    <row r="77" hidden="1" ht="22" customHeight="1">
      <c r="A77" s="45" t="n"/>
      <c r="B77" s="46" t="n"/>
      <c r="C77" s="46" t="n"/>
      <c r="D77" s="42" t="n"/>
      <c r="E77" s="47" t="n"/>
      <c r="F77" s="47" t="n"/>
      <c r="G77" s="48" t="n"/>
      <c r="H77" s="46" t="n"/>
      <c r="I77" s="46" t="n"/>
      <c r="J77" s="12">
        <f>IF($E77="","",$E77-IF($F77="",0,$F77))</f>
        <v/>
      </c>
      <c r="K77" s="13">
        <f>IF(OR($E77="",$E77=0),"",IF($F77="",0,$F77)/$E77)</f>
        <v/>
      </c>
      <c r="L77" s="12">
        <f>IF($E77="","",ROUND($E77*IF($G77="",0,$G77),0))</f>
        <v/>
      </c>
      <c r="M77" s="12">
        <f>IF($E77="","",$L77-IF($F77="",0,$F77))</f>
        <v/>
      </c>
      <c r="N77" s="12">
        <f>IF($E77="","",IF(IF($F77="",0,$F77)=0,$E77,IF(IF($G77="",0,$G77)&lt;=0,MAX($E77,IF($F77="",0,$F77)),ROUND(IF($F77="",0,$F77)/$G77,0))))</f>
        <v/>
      </c>
      <c r="O77" s="12">
        <f>IF($N77="","",$E77-$N77)</f>
        <v/>
      </c>
      <c r="P77" s="14">
        <f>IF(AND($A77="",$B77="",$D77="",$E77="",$F77=""),"",IF($E77="","予算が未入力",IF($E77=0,"予算が0円",IF(IF($F77="",0,$F77)&gt;$E77,"超過",IF(AND(IF($F77="",0,$F77)=0,IF($G77="",0,$G77)=0),"未着手",IF($N77&gt;$E77,"超過見込",IF($K77&gt;=$B$3,"注意","予算内")))))))</f>
        <v/>
      </c>
      <c r="Q77" s="14">
        <f>IF($A77="","",TEXT($A77,"yyyy/mm"))</f>
        <v/>
      </c>
    </row>
    <row r="78" hidden="1" ht="22" customHeight="1">
      <c r="A78" s="45" t="n"/>
      <c r="B78" s="46" t="n"/>
      <c r="C78" s="46" t="n"/>
      <c r="D78" s="42" t="n"/>
      <c r="E78" s="47" t="n"/>
      <c r="F78" s="47" t="n"/>
      <c r="G78" s="48" t="n"/>
      <c r="H78" s="46" t="n"/>
      <c r="I78" s="46" t="n"/>
      <c r="J78" s="15">
        <f>IF($E78="","",$E78-IF($F78="",0,$F78))</f>
        <v/>
      </c>
      <c r="K78" s="16">
        <f>IF(OR($E78="",$E78=0),"",IF($F78="",0,$F78)/$E78)</f>
        <v/>
      </c>
      <c r="L78" s="15">
        <f>IF($E78="","",ROUND($E78*IF($G78="",0,$G78),0))</f>
        <v/>
      </c>
      <c r="M78" s="15">
        <f>IF($E78="","",$L78-IF($F78="",0,$F78))</f>
        <v/>
      </c>
      <c r="N78" s="15">
        <f>IF($E78="","",IF(IF($F78="",0,$F78)=0,$E78,IF(IF($G78="",0,$G78)&lt;=0,MAX($E78,IF($F78="",0,$F78)),ROUND(IF($F78="",0,$F78)/$G78,0))))</f>
        <v/>
      </c>
      <c r="O78" s="15">
        <f>IF($N78="","",$E78-$N78)</f>
        <v/>
      </c>
      <c r="P78" s="17">
        <f>IF(AND($A78="",$B78="",$D78="",$E78="",$F78=""),"",IF($E78="","予算が未入力",IF($E78=0,"予算が0円",IF(IF($F78="",0,$F78)&gt;$E78,"超過",IF(AND(IF($F78="",0,$F78)=0,IF($G78="",0,$G78)=0),"未着手",IF($N78&gt;$E78,"超過見込",IF($K78&gt;=$B$3,"注意","予算内")))))))</f>
        <v/>
      </c>
      <c r="Q78" s="17">
        <f>IF($A78="","",TEXT($A78,"yyyy/mm"))</f>
        <v/>
      </c>
    </row>
    <row r="79" hidden="1" ht="22" customHeight="1">
      <c r="A79" s="45" t="n"/>
      <c r="B79" s="46" t="n"/>
      <c r="C79" s="46" t="n"/>
      <c r="D79" s="42" t="n"/>
      <c r="E79" s="47" t="n"/>
      <c r="F79" s="47" t="n"/>
      <c r="G79" s="48" t="n"/>
      <c r="H79" s="46" t="n"/>
      <c r="I79" s="46" t="n"/>
      <c r="J79" s="12">
        <f>IF($E79="","",$E79-IF($F79="",0,$F79))</f>
        <v/>
      </c>
      <c r="K79" s="13">
        <f>IF(OR($E79="",$E79=0),"",IF($F79="",0,$F79)/$E79)</f>
        <v/>
      </c>
      <c r="L79" s="12">
        <f>IF($E79="","",ROUND($E79*IF($G79="",0,$G79),0))</f>
        <v/>
      </c>
      <c r="M79" s="12">
        <f>IF($E79="","",$L79-IF($F79="",0,$F79))</f>
        <v/>
      </c>
      <c r="N79" s="12">
        <f>IF($E79="","",IF(IF($F79="",0,$F79)=0,$E79,IF(IF($G79="",0,$G79)&lt;=0,MAX($E79,IF($F79="",0,$F79)),ROUND(IF($F79="",0,$F79)/$G79,0))))</f>
        <v/>
      </c>
      <c r="O79" s="12">
        <f>IF($N79="","",$E79-$N79)</f>
        <v/>
      </c>
      <c r="P79" s="14">
        <f>IF(AND($A79="",$B79="",$D79="",$E79="",$F79=""),"",IF($E79="","予算が未入力",IF($E79=0,"予算が0円",IF(IF($F79="",0,$F79)&gt;$E79,"超過",IF(AND(IF($F79="",0,$F79)=0,IF($G79="",0,$G79)=0),"未着手",IF($N79&gt;$E79,"超過見込",IF($K79&gt;=$B$3,"注意","予算内")))))))</f>
        <v/>
      </c>
      <c r="Q79" s="14">
        <f>IF($A79="","",TEXT($A79,"yyyy/mm"))</f>
        <v/>
      </c>
    </row>
    <row r="80" hidden="1" ht="22" customHeight="1">
      <c r="A80" s="45" t="n"/>
      <c r="B80" s="46" t="n"/>
      <c r="C80" s="46" t="n"/>
      <c r="D80" s="42" t="n"/>
      <c r="E80" s="47" t="n"/>
      <c r="F80" s="47" t="n"/>
      <c r="G80" s="48" t="n"/>
      <c r="H80" s="46" t="n"/>
      <c r="I80" s="46" t="n"/>
      <c r="J80" s="15">
        <f>IF($E80="","",$E80-IF($F80="",0,$F80))</f>
        <v/>
      </c>
      <c r="K80" s="16">
        <f>IF(OR($E80="",$E80=0),"",IF($F80="",0,$F80)/$E80)</f>
        <v/>
      </c>
      <c r="L80" s="15">
        <f>IF($E80="","",ROUND($E80*IF($G80="",0,$G80),0))</f>
        <v/>
      </c>
      <c r="M80" s="15">
        <f>IF($E80="","",$L80-IF($F80="",0,$F80))</f>
        <v/>
      </c>
      <c r="N80" s="15">
        <f>IF($E80="","",IF(IF($F80="",0,$F80)=0,$E80,IF(IF($G80="",0,$G80)&lt;=0,MAX($E80,IF($F80="",0,$F80)),ROUND(IF($F80="",0,$F80)/$G80,0))))</f>
        <v/>
      </c>
      <c r="O80" s="15">
        <f>IF($N80="","",$E80-$N80)</f>
        <v/>
      </c>
      <c r="P80" s="17">
        <f>IF(AND($A80="",$B80="",$D80="",$E80="",$F80=""),"",IF($E80="","予算が未入力",IF($E80=0,"予算が0円",IF(IF($F80="",0,$F80)&gt;$E80,"超過",IF(AND(IF($F80="",0,$F80)=0,IF($G80="",0,$G80)=0),"未着手",IF($N80&gt;$E80,"超過見込",IF($K80&gt;=$B$3,"注意","予算内")))))))</f>
        <v/>
      </c>
      <c r="Q80" s="17">
        <f>IF($A80="","",TEXT($A80,"yyyy/mm"))</f>
        <v/>
      </c>
    </row>
    <row r="81" hidden="1" ht="22" customHeight="1">
      <c r="A81" s="45" t="n"/>
      <c r="B81" s="46" t="n"/>
      <c r="C81" s="46" t="n"/>
      <c r="D81" s="42" t="n"/>
      <c r="E81" s="47" t="n"/>
      <c r="F81" s="47" t="n"/>
      <c r="G81" s="48" t="n"/>
      <c r="H81" s="46" t="n"/>
      <c r="I81" s="46" t="n"/>
      <c r="J81" s="12">
        <f>IF($E81="","",$E81-IF($F81="",0,$F81))</f>
        <v/>
      </c>
      <c r="K81" s="13">
        <f>IF(OR($E81="",$E81=0),"",IF($F81="",0,$F81)/$E81)</f>
        <v/>
      </c>
      <c r="L81" s="12">
        <f>IF($E81="","",ROUND($E81*IF($G81="",0,$G81),0))</f>
        <v/>
      </c>
      <c r="M81" s="12">
        <f>IF($E81="","",$L81-IF($F81="",0,$F81))</f>
        <v/>
      </c>
      <c r="N81" s="12">
        <f>IF($E81="","",IF(IF($F81="",0,$F81)=0,$E81,IF(IF($G81="",0,$G81)&lt;=0,MAX($E81,IF($F81="",0,$F81)),ROUND(IF($F81="",0,$F81)/$G81,0))))</f>
        <v/>
      </c>
      <c r="O81" s="12">
        <f>IF($N81="","",$E81-$N81)</f>
        <v/>
      </c>
      <c r="P81" s="14">
        <f>IF(AND($A81="",$B81="",$D81="",$E81="",$F81=""),"",IF($E81="","予算が未入力",IF($E81=0,"予算が0円",IF(IF($F81="",0,$F81)&gt;$E81,"超過",IF(AND(IF($F81="",0,$F81)=0,IF($G81="",0,$G81)=0),"未着手",IF($N81&gt;$E81,"超過見込",IF($K81&gt;=$B$3,"注意","予算内")))))))</f>
        <v/>
      </c>
      <c r="Q81" s="14">
        <f>IF($A81="","",TEXT($A81,"yyyy/mm"))</f>
        <v/>
      </c>
    </row>
    <row r="82" hidden="1" ht="22" customHeight="1">
      <c r="A82" s="45" t="n"/>
      <c r="B82" s="46" t="n"/>
      <c r="C82" s="46" t="n"/>
      <c r="D82" s="42" t="n"/>
      <c r="E82" s="47" t="n"/>
      <c r="F82" s="47" t="n"/>
      <c r="G82" s="48" t="n"/>
      <c r="H82" s="46" t="n"/>
      <c r="I82" s="46" t="n"/>
      <c r="J82" s="15">
        <f>IF($E82="","",$E82-IF($F82="",0,$F82))</f>
        <v/>
      </c>
      <c r="K82" s="16">
        <f>IF(OR($E82="",$E82=0),"",IF($F82="",0,$F82)/$E82)</f>
        <v/>
      </c>
      <c r="L82" s="15">
        <f>IF($E82="","",ROUND($E82*IF($G82="",0,$G82),0))</f>
        <v/>
      </c>
      <c r="M82" s="15">
        <f>IF($E82="","",$L82-IF($F82="",0,$F82))</f>
        <v/>
      </c>
      <c r="N82" s="15">
        <f>IF($E82="","",IF(IF($F82="",0,$F82)=0,$E82,IF(IF($G82="",0,$G82)&lt;=0,MAX($E82,IF($F82="",0,$F82)),ROUND(IF($F82="",0,$F82)/$G82,0))))</f>
        <v/>
      </c>
      <c r="O82" s="15">
        <f>IF($N82="","",$E82-$N82)</f>
        <v/>
      </c>
      <c r="P82" s="17">
        <f>IF(AND($A82="",$B82="",$D82="",$E82="",$F82=""),"",IF($E82="","予算が未入力",IF($E82=0,"予算が0円",IF(IF($F82="",0,$F82)&gt;$E82,"超過",IF(AND(IF($F82="",0,$F82)=0,IF($G82="",0,$G82)=0),"未着手",IF($N82&gt;$E82,"超過見込",IF($K82&gt;=$B$3,"注意","予算内")))))))</f>
        <v/>
      </c>
      <c r="Q82" s="17">
        <f>IF($A82="","",TEXT($A82,"yyyy/mm"))</f>
        <v/>
      </c>
    </row>
    <row r="83" hidden="1" ht="22" customHeight="1">
      <c r="A83" s="45" t="n"/>
      <c r="B83" s="46" t="n"/>
      <c r="C83" s="46" t="n"/>
      <c r="D83" s="42" t="n"/>
      <c r="E83" s="47" t="n"/>
      <c r="F83" s="47" t="n"/>
      <c r="G83" s="48" t="n"/>
      <c r="H83" s="46" t="n"/>
      <c r="I83" s="46" t="n"/>
      <c r="J83" s="12">
        <f>IF($E83="","",$E83-IF($F83="",0,$F83))</f>
        <v/>
      </c>
      <c r="K83" s="13">
        <f>IF(OR($E83="",$E83=0),"",IF($F83="",0,$F83)/$E83)</f>
        <v/>
      </c>
      <c r="L83" s="12">
        <f>IF($E83="","",ROUND($E83*IF($G83="",0,$G83),0))</f>
        <v/>
      </c>
      <c r="M83" s="12">
        <f>IF($E83="","",$L83-IF($F83="",0,$F83))</f>
        <v/>
      </c>
      <c r="N83" s="12">
        <f>IF($E83="","",IF(IF($F83="",0,$F83)=0,$E83,IF(IF($G83="",0,$G83)&lt;=0,MAX($E83,IF($F83="",0,$F83)),ROUND(IF($F83="",0,$F83)/$G83,0))))</f>
        <v/>
      </c>
      <c r="O83" s="12">
        <f>IF($N83="","",$E83-$N83)</f>
        <v/>
      </c>
      <c r="P83" s="14">
        <f>IF(AND($A83="",$B83="",$D83="",$E83="",$F83=""),"",IF($E83="","予算が未入力",IF($E83=0,"予算が0円",IF(IF($F83="",0,$F83)&gt;$E83,"超過",IF(AND(IF($F83="",0,$F83)=0,IF($G83="",0,$G83)=0),"未着手",IF($N83&gt;$E83,"超過見込",IF($K83&gt;=$B$3,"注意","予算内")))))))</f>
        <v/>
      </c>
      <c r="Q83" s="14">
        <f>IF($A83="","",TEXT($A83,"yyyy/mm"))</f>
        <v/>
      </c>
    </row>
    <row r="84" hidden="1" ht="22" customHeight="1">
      <c r="A84" s="45" t="n"/>
      <c r="B84" s="46" t="n"/>
      <c r="C84" s="46" t="n"/>
      <c r="D84" s="42" t="n"/>
      <c r="E84" s="47" t="n"/>
      <c r="F84" s="47" t="n"/>
      <c r="G84" s="48" t="n"/>
      <c r="H84" s="46" t="n"/>
      <c r="I84" s="46" t="n"/>
      <c r="J84" s="15">
        <f>IF($E84="","",$E84-IF($F84="",0,$F84))</f>
        <v/>
      </c>
      <c r="K84" s="16">
        <f>IF(OR($E84="",$E84=0),"",IF($F84="",0,$F84)/$E84)</f>
        <v/>
      </c>
      <c r="L84" s="15">
        <f>IF($E84="","",ROUND($E84*IF($G84="",0,$G84),0))</f>
        <v/>
      </c>
      <c r="M84" s="15">
        <f>IF($E84="","",$L84-IF($F84="",0,$F84))</f>
        <v/>
      </c>
      <c r="N84" s="15">
        <f>IF($E84="","",IF(IF($F84="",0,$F84)=0,$E84,IF(IF($G84="",0,$G84)&lt;=0,MAX($E84,IF($F84="",0,$F84)),ROUND(IF($F84="",0,$F84)/$G84,0))))</f>
        <v/>
      </c>
      <c r="O84" s="15">
        <f>IF($N84="","",$E84-$N84)</f>
        <v/>
      </c>
      <c r="P84" s="17">
        <f>IF(AND($A84="",$B84="",$D84="",$E84="",$F84=""),"",IF($E84="","予算が未入力",IF($E84=0,"予算が0円",IF(IF($F84="",0,$F84)&gt;$E84,"超過",IF(AND(IF($F84="",0,$F84)=0,IF($G84="",0,$G84)=0),"未着手",IF($N84&gt;$E84,"超過見込",IF($K84&gt;=$B$3,"注意","予算内")))))))</f>
        <v/>
      </c>
      <c r="Q84" s="17">
        <f>IF($A84="","",TEXT($A84,"yyyy/mm"))</f>
        <v/>
      </c>
    </row>
    <row r="85" hidden="1" ht="22" customHeight="1">
      <c r="A85" s="45" t="n"/>
      <c r="B85" s="46" t="n"/>
      <c r="C85" s="46" t="n"/>
      <c r="D85" s="42" t="n"/>
      <c r="E85" s="47" t="n"/>
      <c r="F85" s="47" t="n"/>
      <c r="G85" s="48" t="n"/>
      <c r="H85" s="46" t="n"/>
      <c r="I85" s="46" t="n"/>
      <c r="J85" s="12">
        <f>IF($E85="","",$E85-IF($F85="",0,$F85))</f>
        <v/>
      </c>
      <c r="K85" s="13">
        <f>IF(OR($E85="",$E85=0),"",IF($F85="",0,$F85)/$E85)</f>
        <v/>
      </c>
      <c r="L85" s="12">
        <f>IF($E85="","",ROUND($E85*IF($G85="",0,$G85),0))</f>
        <v/>
      </c>
      <c r="M85" s="12">
        <f>IF($E85="","",$L85-IF($F85="",0,$F85))</f>
        <v/>
      </c>
      <c r="N85" s="12">
        <f>IF($E85="","",IF(IF($F85="",0,$F85)=0,$E85,IF(IF($G85="",0,$G85)&lt;=0,MAX($E85,IF($F85="",0,$F85)),ROUND(IF($F85="",0,$F85)/$G85,0))))</f>
        <v/>
      </c>
      <c r="O85" s="12">
        <f>IF($N85="","",$E85-$N85)</f>
        <v/>
      </c>
      <c r="P85" s="14">
        <f>IF(AND($A85="",$B85="",$D85="",$E85="",$F85=""),"",IF($E85="","予算が未入力",IF($E85=0,"予算が0円",IF(IF($F85="",0,$F85)&gt;$E85,"超過",IF(AND(IF($F85="",0,$F85)=0,IF($G85="",0,$G85)=0),"未着手",IF($N85&gt;$E85,"超過見込",IF($K85&gt;=$B$3,"注意","予算内")))))))</f>
        <v/>
      </c>
      <c r="Q85" s="14">
        <f>IF($A85="","",TEXT($A85,"yyyy/mm"))</f>
        <v/>
      </c>
    </row>
    <row r="86" hidden="1" ht="22" customHeight="1">
      <c r="A86" s="45" t="n"/>
      <c r="B86" s="46" t="n"/>
      <c r="C86" s="46" t="n"/>
      <c r="D86" s="42" t="n"/>
      <c r="E86" s="47" t="n"/>
      <c r="F86" s="47" t="n"/>
      <c r="G86" s="48" t="n"/>
      <c r="H86" s="46" t="n"/>
      <c r="I86" s="46" t="n"/>
      <c r="J86" s="15">
        <f>IF($E86="","",$E86-IF($F86="",0,$F86))</f>
        <v/>
      </c>
      <c r="K86" s="16">
        <f>IF(OR($E86="",$E86=0),"",IF($F86="",0,$F86)/$E86)</f>
        <v/>
      </c>
      <c r="L86" s="15">
        <f>IF($E86="","",ROUND($E86*IF($G86="",0,$G86),0))</f>
        <v/>
      </c>
      <c r="M86" s="15">
        <f>IF($E86="","",$L86-IF($F86="",0,$F86))</f>
        <v/>
      </c>
      <c r="N86" s="15">
        <f>IF($E86="","",IF(IF($F86="",0,$F86)=0,$E86,IF(IF($G86="",0,$G86)&lt;=0,MAX($E86,IF($F86="",0,$F86)),ROUND(IF($F86="",0,$F86)/$G86,0))))</f>
        <v/>
      </c>
      <c r="O86" s="15">
        <f>IF($N86="","",$E86-$N86)</f>
        <v/>
      </c>
      <c r="P86" s="17">
        <f>IF(AND($A86="",$B86="",$D86="",$E86="",$F86=""),"",IF($E86="","予算が未入力",IF($E86=0,"予算が0円",IF(IF($F86="",0,$F86)&gt;$E86,"超過",IF(AND(IF($F86="",0,$F86)=0,IF($G86="",0,$G86)=0),"未着手",IF($N86&gt;$E86,"超過見込",IF($K86&gt;=$B$3,"注意","予算内")))))))</f>
        <v/>
      </c>
      <c r="Q86" s="17">
        <f>IF($A86="","",TEXT($A86,"yyyy/mm"))</f>
        <v/>
      </c>
    </row>
    <row r="87" hidden="1" ht="22" customHeight="1">
      <c r="A87" s="45" t="n"/>
      <c r="B87" s="46" t="n"/>
      <c r="C87" s="46" t="n"/>
      <c r="D87" s="42" t="n"/>
      <c r="E87" s="47" t="n"/>
      <c r="F87" s="47" t="n"/>
      <c r="G87" s="48" t="n"/>
      <c r="H87" s="46" t="n"/>
      <c r="I87" s="46" t="n"/>
      <c r="J87" s="12">
        <f>IF($E87="","",$E87-IF($F87="",0,$F87))</f>
        <v/>
      </c>
      <c r="K87" s="13">
        <f>IF(OR($E87="",$E87=0),"",IF($F87="",0,$F87)/$E87)</f>
        <v/>
      </c>
      <c r="L87" s="12">
        <f>IF($E87="","",ROUND($E87*IF($G87="",0,$G87),0))</f>
        <v/>
      </c>
      <c r="M87" s="12">
        <f>IF($E87="","",$L87-IF($F87="",0,$F87))</f>
        <v/>
      </c>
      <c r="N87" s="12">
        <f>IF($E87="","",IF(IF($F87="",0,$F87)=0,$E87,IF(IF($G87="",0,$G87)&lt;=0,MAX($E87,IF($F87="",0,$F87)),ROUND(IF($F87="",0,$F87)/$G87,0))))</f>
        <v/>
      </c>
      <c r="O87" s="12">
        <f>IF($N87="","",$E87-$N87)</f>
        <v/>
      </c>
      <c r="P87" s="14">
        <f>IF(AND($A87="",$B87="",$D87="",$E87="",$F87=""),"",IF($E87="","予算が未入力",IF($E87=0,"予算が0円",IF(IF($F87="",0,$F87)&gt;$E87,"超過",IF(AND(IF($F87="",0,$F87)=0,IF($G87="",0,$G87)=0),"未着手",IF($N87&gt;$E87,"超過見込",IF($K87&gt;=$B$3,"注意","予算内")))))))</f>
        <v/>
      </c>
      <c r="Q87" s="14">
        <f>IF($A87="","",TEXT($A87,"yyyy/mm"))</f>
        <v/>
      </c>
    </row>
    <row r="88" hidden="1" ht="22" customHeight="1">
      <c r="A88" s="45" t="n"/>
      <c r="B88" s="46" t="n"/>
      <c r="C88" s="46" t="n"/>
      <c r="D88" s="42" t="n"/>
      <c r="E88" s="47" t="n"/>
      <c r="F88" s="47" t="n"/>
      <c r="G88" s="48" t="n"/>
      <c r="H88" s="46" t="n"/>
      <c r="I88" s="46" t="n"/>
      <c r="J88" s="15">
        <f>IF($E88="","",$E88-IF($F88="",0,$F88))</f>
        <v/>
      </c>
      <c r="K88" s="16">
        <f>IF(OR($E88="",$E88=0),"",IF($F88="",0,$F88)/$E88)</f>
        <v/>
      </c>
      <c r="L88" s="15">
        <f>IF($E88="","",ROUND($E88*IF($G88="",0,$G88),0))</f>
        <v/>
      </c>
      <c r="M88" s="15">
        <f>IF($E88="","",$L88-IF($F88="",0,$F88))</f>
        <v/>
      </c>
      <c r="N88" s="15">
        <f>IF($E88="","",IF(IF($F88="",0,$F88)=0,$E88,IF(IF($G88="",0,$G88)&lt;=0,MAX($E88,IF($F88="",0,$F88)),ROUND(IF($F88="",0,$F88)/$G88,0))))</f>
        <v/>
      </c>
      <c r="O88" s="15">
        <f>IF($N88="","",$E88-$N88)</f>
        <v/>
      </c>
      <c r="P88" s="17">
        <f>IF(AND($A88="",$B88="",$D88="",$E88="",$F88=""),"",IF($E88="","予算が未入力",IF($E88=0,"予算が0円",IF(IF($F88="",0,$F88)&gt;$E88,"超過",IF(AND(IF($F88="",0,$F88)=0,IF($G88="",0,$G88)=0),"未着手",IF($N88&gt;$E88,"超過見込",IF($K88&gt;=$B$3,"注意","予算内")))))))</f>
        <v/>
      </c>
      <c r="Q88" s="17">
        <f>IF($A88="","",TEXT($A88,"yyyy/mm"))</f>
        <v/>
      </c>
    </row>
    <row r="89" hidden="1" ht="22" customHeight="1">
      <c r="A89" s="45" t="n"/>
      <c r="B89" s="46" t="n"/>
      <c r="C89" s="46" t="n"/>
      <c r="D89" s="42" t="n"/>
      <c r="E89" s="47" t="n"/>
      <c r="F89" s="47" t="n"/>
      <c r="G89" s="48" t="n"/>
      <c r="H89" s="46" t="n"/>
      <c r="I89" s="46" t="n"/>
      <c r="J89" s="12">
        <f>IF($E89="","",$E89-IF($F89="",0,$F89))</f>
        <v/>
      </c>
      <c r="K89" s="13">
        <f>IF(OR($E89="",$E89=0),"",IF($F89="",0,$F89)/$E89)</f>
        <v/>
      </c>
      <c r="L89" s="12">
        <f>IF($E89="","",ROUND($E89*IF($G89="",0,$G89),0))</f>
        <v/>
      </c>
      <c r="M89" s="12">
        <f>IF($E89="","",$L89-IF($F89="",0,$F89))</f>
        <v/>
      </c>
      <c r="N89" s="12">
        <f>IF($E89="","",IF(IF($F89="",0,$F89)=0,$E89,IF(IF($G89="",0,$G89)&lt;=0,MAX($E89,IF($F89="",0,$F89)),ROUND(IF($F89="",0,$F89)/$G89,0))))</f>
        <v/>
      </c>
      <c r="O89" s="12">
        <f>IF($N89="","",$E89-$N89)</f>
        <v/>
      </c>
      <c r="P89" s="14">
        <f>IF(AND($A89="",$B89="",$D89="",$E89="",$F89=""),"",IF($E89="","予算が未入力",IF($E89=0,"予算が0円",IF(IF($F89="",0,$F89)&gt;$E89,"超過",IF(AND(IF($F89="",0,$F89)=0,IF($G89="",0,$G89)=0),"未着手",IF($N89&gt;$E89,"超過見込",IF($K89&gt;=$B$3,"注意","予算内")))))))</f>
        <v/>
      </c>
      <c r="Q89" s="14">
        <f>IF($A89="","",TEXT($A89,"yyyy/mm"))</f>
        <v/>
      </c>
    </row>
    <row r="90" hidden="1" ht="22" customHeight="1">
      <c r="A90" s="45" t="n"/>
      <c r="B90" s="46" t="n"/>
      <c r="C90" s="46" t="n"/>
      <c r="D90" s="42" t="n"/>
      <c r="E90" s="47" t="n"/>
      <c r="F90" s="47" t="n"/>
      <c r="G90" s="48" t="n"/>
      <c r="H90" s="46" t="n"/>
      <c r="I90" s="46" t="n"/>
      <c r="J90" s="15">
        <f>IF($E90="","",$E90-IF($F90="",0,$F90))</f>
        <v/>
      </c>
      <c r="K90" s="16">
        <f>IF(OR($E90="",$E90=0),"",IF($F90="",0,$F90)/$E90)</f>
        <v/>
      </c>
      <c r="L90" s="15">
        <f>IF($E90="","",ROUND($E90*IF($G90="",0,$G90),0))</f>
        <v/>
      </c>
      <c r="M90" s="15">
        <f>IF($E90="","",$L90-IF($F90="",0,$F90))</f>
        <v/>
      </c>
      <c r="N90" s="15">
        <f>IF($E90="","",IF(IF($F90="",0,$F90)=0,$E90,IF(IF($G90="",0,$G90)&lt;=0,MAX($E90,IF($F90="",0,$F90)),ROUND(IF($F90="",0,$F90)/$G90,0))))</f>
        <v/>
      </c>
      <c r="O90" s="15">
        <f>IF($N90="","",$E90-$N90)</f>
        <v/>
      </c>
      <c r="P90" s="17">
        <f>IF(AND($A90="",$B90="",$D90="",$E90="",$F90=""),"",IF($E90="","予算が未入力",IF($E90=0,"予算が0円",IF(IF($F90="",0,$F90)&gt;$E90,"超過",IF(AND(IF($F90="",0,$F90)=0,IF($G90="",0,$G90)=0),"未着手",IF($N90&gt;$E90,"超過見込",IF($K90&gt;=$B$3,"注意","予算内")))))))</f>
        <v/>
      </c>
      <c r="Q90" s="17">
        <f>IF($A90="","",TEXT($A90,"yyyy/mm"))</f>
        <v/>
      </c>
    </row>
    <row r="91" hidden="1" ht="22" customHeight="1">
      <c r="A91" s="45" t="n"/>
      <c r="B91" s="46" t="n"/>
      <c r="C91" s="46" t="n"/>
      <c r="D91" s="42" t="n"/>
      <c r="E91" s="47" t="n"/>
      <c r="F91" s="47" t="n"/>
      <c r="G91" s="48" t="n"/>
      <c r="H91" s="46" t="n"/>
      <c r="I91" s="46" t="n"/>
      <c r="J91" s="12">
        <f>IF($E91="","",$E91-IF($F91="",0,$F91))</f>
        <v/>
      </c>
      <c r="K91" s="13">
        <f>IF(OR($E91="",$E91=0),"",IF($F91="",0,$F91)/$E91)</f>
        <v/>
      </c>
      <c r="L91" s="12">
        <f>IF($E91="","",ROUND($E91*IF($G91="",0,$G91),0))</f>
        <v/>
      </c>
      <c r="M91" s="12">
        <f>IF($E91="","",$L91-IF($F91="",0,$F91))</f>
        <v/>
      </c>
      <c r="N91" s="12">
        <f>IF($E91="","",IF(IF($F91="",0,$F91)=0,$E91,IF(IF($G91="",0,$G91)&lt;=0,MAX($E91,IF($F91="",0,$F91)),ROUND(IF($F91="",0,$F91)/$G91,0))))</f>
        <v/>
      </c>
      <c r="O91" s="12">
        <f>IF($N91="","",$E91-$N91)</f>
        <v/>
      </c>
      <c r="P91" s="14">
        <f>IF(AND($A91="",$B91="",$D91="",$E91="",$F91=""),"",IF($E91="","予算が未入力",IF($E91=0,"予算が0円",IF(IF($F91="",0,$F91)&gt;$E91,"超過",IF(AND(IF($F91="",0,$F91)=0,IF($G91="",0,$G91)=0),"未着手",IF($N91&gt;$E91,"超過見込",IF($K91&gt;=$B$3,"注意","予算内")))))))</f>
        <v/>
      </c>
      <c r="Q91" s="14">
        <f>IF($A91="","",TEXT($A91,"yyyy/mm"))</f>
        <v/>
      </c>
    </row>
    <row r="92" hidden="1" ht="22" customHeight="1">
      <c r="A92" s="45" t="n"/>
      <c r="B92" s="46" t="n"/>
      <c r="C92" s="46" t="n"/>
      <c r="D92" s="42" t="n"/>
      <c r="E92" s="47" t="n"/>
      <c r="F92" s="47" t="n"/>
      <c r="G92" s="48" t="n"/>
      <c r="H92" s="46" t="n"/>
      <c r="I92" s="46" t="n"/>
      <c r="J92" s="15">
        <f>IF($E92="","",$E92-IF($F92="",0,$F92))</f>
        <v/>
      </c>
      <c r="K92" s="16">
        <f>IF(OR($E92="",$E92=0),"",IF($F92="",0,$F92)/$E92)</f>
        <v/>
      </c>
      <c r="L92" s="15">
        <f>IF($E92="","",ROUND($E92*IF($G92="",0,$G92),0))</f>
        <v/>
      </c>
      <c r="M92" s="15">
        <f>IF($E92="","",$L92-IF($F92="",0,$F92))</f>
        <v/>
      </c>
      <c r="N92" s="15">
        <f>IF($E92="","",IF(IF($F92="",0,$F92)=0,$E92,IF(IF($G92="",0,$G92)&lt;=0,MAX($E92,IF($F92="",0,$F92)),ROUND(IF($F92="",0,$F92)/$G92,0))))</f>
        <v/>
      </c>
      <c r="O92" s="15">
        <f>IF($N92="","",$E92-$N92)</f>
        <v/>
      </c>
      <c r="P92" s="17">
        <f>IF(AND($A92="",$B92="",$D92="",$E92="",$F92=""),"",IF($E92="","予算が未入力",IF($E92=0,"予算が0円",IF(IF($F92="",0,$F92)&gt;$E92,"超過",IF(AND(IF($F92="",0,$F92)=0,IF($G92="",0,$G92)=0),"未着手",IF($N92&gt;$E92,"超過見込",IF($K92&gt;=$B$3,"注意","予算内")))))))</f>
        <v/>
      </c>
      <c r="Q92" s="17">
        <f>IF($A92="","",TEXT($A92,"yyyy/mm"))</f>
        <v/>
      </c>
    </row>
    <row r="93" hidden="1" ht="22" customHeight="1">
      <c r="A93" s="45" t="n"/>
      <c r="B93" s="46" t="n"/>
      <c r="C93" s="46" t="n"/>
      <c r="D93" s="42" t="n"/>
      <c r="E93" s="47" t="n"/>
      <c r="F93" s="47" t="n"/>
      <c r="G93" s="48" t="n"/>
      <c r="H93" s="46" t="n"/>
      <c r="I93" s="46" t="n"/>
      <c r="J93" s="12">
        <f>IF($E93="","",$E93-IF($F93="",0,$F93))</f>
        <v/>
      </c>
      <c r="K93" s="13">
        <f>IF(OR($E93="",$E93=0),"",IF($F93="",0,$F93)/$E93)</f>
        <v/>
      </c>
      <c r="L93" s="12">
        <f>IF($E93="","",ROUND($E93*IF($G93="",0,$G93),0))</f>
        <v/>
      </c>
      <c r="M93" s="12">
        <f>IF($E93="","",$L93-IF($F93="",0,$F93))</f>
        <v/>
      </c>
      <c r="N93" s="12">
        <f>IF($E93="","",IF(IF($F93="",0,$F93)=0,$E93,IF(IF($G93="",0,$G93)&lt;=0,MAX($E93,IF($F93="",0,$F93)),ROUND(IF($F93="",0,$F93)/$G93,0))))</f>
        <v/>
      </c>
      <c r="O93" s="12">
        <f>IF($N93="","",$E93-$N93)</f>
        <v/>
      </c>
      <c r="P93" s="14">
        <f>IF(AND($A93="",$B93="",$D93="",$E93="",$F93=""),"",IF($E93="","予算が未入力",IF($E93=0,"予算が0円",IF(IF($F93="",0,$F93)&gt;$E93,"超過",IF(AND(IF($F93="",0,$F93)=0,IF($G93="",0,$G93)=0),"未着手",IF($N93&gt;$E93,"超過見込",IF($K93&gt;=$B$3,"注意","予算内")))))))</f>
        <v/>
      </c>
      <c r="Q93" s="14">
        <f>IF($A93="","",TEXT($A93,"yyyy/mm"))</f>
        <v/>
      </c>
    </row>
    <row r="94" hidden="1" ht="22" customHeight="1">
      <c r="A94" s="45" t="n"/>
      <c r="B94" s="46" t="n"/>
      <c r="C94" s="46" t="n"/>
      <c r="D94" s="42" t="n"/>
      <c r="E94" s="47" t="n"/>
      <c r="F94" s="47" t="n"/>
      <c r="G94" s="48" t="n"/>
      <c r="H94" s="46" t="n"/>
      <c r="I94" s="46" t="n"/>
      <c r="J94" s="15">
        <f>IF($E94="","",$E94-IF($F94="",0,$F94))</f>
        <v/>
      </c>
      <c r="K94" s="16">
        <f>IF(OR($E94="",$E94=0),"",IF($F94="",0,$F94)/$E94)</f>
        <v/>
      </c>
      <c r="L94" s="15">
        <f>IF($E94="","",ROUND($E94*IF($G94="",0,$G94),0))</f>
        <v/>
      </c>
      <c r="M94" s="15">
        <f>IF($E94="","",$L94-IF($F94="",0,$F94))</f>
        <v/>
      </c>
      <c r="N94" s="15">
        <f>IF($E94="","",IF(IF($F94="",0,$F94)=0,$E94,IF(IF($G94="",0,$G94)&lt;=0,MAX($E94,IF($F94="",0,$F94)),ROUND(IF($F94="",0,$F94)/$G94,0))))</f>
        <v/>
      </c>
      <c r="O94" s="15">
        <f>IF($N94="","",$E94-$N94)</f>
        <v/>
      </c>
      <c r="P94" s="17">
        <f>IF(AND($A94="",$B94="",$D94="",$E94="",$F94=""),"",IF($E94="","予算が未入力",IF($E94=0,"予算が0円",IF(IF($F94="",0,$F94)&gt;$E94,"超過",IF(AND(IF($F94="",0,$F94)=0,IF($G94="",0,$G94)=0),"未着手",IF($N94&gt;$E94,"超過見込",IF($K94&gt;=$B$3,"注意","予算内")))))))</f>
        <v/>
      </c>
      <c r="Q94" s="17">
        <f>IF($A94="","",TEXT($A94,"yyyy/mm"))</f>
        <v/>
      </c>
    </row>
    <row r="95" hidden="1" ht="22" customHeight="1">
      <c r="A95" s="45" t="n"/>
      <c r="B95" s="46" t="n"/>
      <c r="C95" s="46" t="n"/>
      <c r="D95" s="42" t="n"/>
      <c r="E95" s="47" t="n"/>
      <c r="F95" s="47" t="n"/>
      <c r="G95" s="48" t="n"/>
      <c r="H95" s="46" t="n"/>
      <c r="I95" s="46" t="n"/>
      <c r="J95" s="12">
        <f>IF($E95="","",$E95-IF($F95="",0,$F95))</f>
        <v/>
      </c>
      <c r="K95" s="13">
        <f>IF(OR($E95="",$E95=0),"",IF($F95="",0,$F95)/$E95)</f>
        <v/>
      </c>
      <c r="L95" s="12">
        <f>IF($E95="","",ROUND($E95*IF($G95="",0,$G95),0))</f>
        <v/>
      </c>
      <c r="M95" s="12">
        <f>IF($E95="","",$L95-IF($F95="",0,$F95))</f>
        <v/>
      </c>
      <c r="N95" s="12">
        <f>IF($E95="","",IF(IF($F95="",0,$F95)=0,$E95,IF(IF($G95="",0,$G95)&lt;=0,MAX($E95,IF($F95="",0,$F95)),ROUND(IF($F95="",0,$F95)/$G95,0))))</f>
        <v/>
      </c>
      <c r="O95" s="12">
        <f>IF($N95="","",$E95-$N95)</f>
        <v/>
      </c>
      <c r="P95" s="14">
        <f>IF(AND($A95="",$B95="",$D95="",$E95="",$F95=""),"",IF($E95="","予算が未入力",IF($E95=0,"予算が0円",IF(IF($F95="",0,$F95)&gt;$E95,"超過",IF(AND(IF($F95="",0,$F95)=0,IF($G95="",0,$G95)=0),"未着手",IF($N95&gt;$E95,"超過見込",IF($K95&gt;=$B$3,"注意","予算内")))))))</f>
        <v/>
      </c>
      <c r="Q95" s="14">
        <f>IF($A95="","",TEXT($A95,"yyyy/mm"))</f>
        <v/>
      </c>
    </row>
    <row r="96" hidden="1" ht="22" customHeight="1">
      <c r="A96" s="45" t="n"/>
      <c r="B96" s="46" t="n"/>
      <c r="C96" s="46" t="n"/>
      <c r="D96" s="42" t="n"/>
      <c r="E96" s="47" t="n"/>
      <c r="F96" s="47" t="n"/>
      <c r="G96" s="48" t="n"/>
      <c r="H96" s="46" t="n"/>
      <c r="I96" s="46" t="n"/>
      <c r="J96" s="15">
        <f>IF($E96="","",$E96-IF($F96="",0,$F96))</f>
        <v/>
      </c>
      <c r="K96" s="16">
        <f>IF(OR($E96="",$E96=0),"",IF($F96="",0,$F96)/$E96)</f>
        <v/>
      </c>
      <c r="L96" s="15">
        <f>IF($E96="","",ROUND($E96*IF($G96="",0,$G96),0))</f>
        <v/>
      </c>
      <c r="M96" s="15">
        <f>IF($E96="","",$L96-IF($F96="",0,$F96))</f>
        <v/>
      </c>
      <c r="N96" s="15">
        <f>IF($E96="","",IF(IF($F96="",0,$F96)=0,$E96,IF(IF($G96="",0,$G96)&lt;=0,MAX($E96,IF($F96="",0,$F96)),ROUND(IF($F96="",0,$F96)/$G96,0))))</f>
        <v/>
      </c>
      <c r="O96" s="15">
        <f>IF($N96="","",$E96-$N96)</f>
        <v/>
      </c>
      <c r="P96" s="17">
        <f>IF(AND($A96="",$B96="",$D96="",$E96="",$F96=""),"",IF($E96="","予算が未入力",IF($E96=0,"予算が0円",IF(IF($F96="",0,$F96)&gt;$E96,"超過",IF(AND(IF($F96="",0,$F96)=0,IF($G96="",0,$G96)=0),"未着手",IF($N96&gt;$E96,"超過見込",IF($K96&gt;=$B$3,"注意","予算内")))))))</f>
        <v/>
      </c>
      <c r="Q96" s="17">
        <f>IF($A96="","",TEXT($A96,"yyyy/mm"))</f>
        <v/>
      </c>
    </row>
    <row r="97" hidden="1" ht="22" customHeight="1">
      <c r="A97" s="45" t="n"/>
      <c r="B97" s="46" t="n"/>
      <c r="C97" s="46" t="n"/>
      <c r="D97" s="42" t="n"/>
      <c r="E97" s="47" t="n"/>
      <c r="F97" s="47" t="n"/>
      <c r="G97" s="48" t="n"/>
      <c r="H97" s="46" t="n"/>
      <c r="I97" s="46" t="n"/>
      <c r="J97" s="12">
        <f>IF($E97="","",$E97-IF($F97="",0,$F97))</f>
        <v/>
      </c>
      <c r="K97" s="13">
        <f>IF(OR($E97="",$E97=0),"",IF($F97="",0,$F97)/$E97)</f>
        <v/>
      </c>
      <c r="L97" s="12">
        <f>IF($E97="","",ROUND($E97*IF($G97="",0,$G97),0))</f>
        <v/>
      </c>
      <c r="M97" s="12">
        <f>IF($E97="","",$L97-IF($F97="",0,$F97))</f>
        <v/>
      </c>
      <c r="N97" s="12">
        <f>IF($E97="","",IF(IF($F97="",0,$F97)=0,$E97,IF(IF($G97="",0,$G97)&lt;=0,MAX($E97,IF($F97="",0,$F97)),ROUND(IF($F97="",0,$F97)/$G97,0))))</f>
        <v/>
      </c>
      <c r="O97" s="12">
        <f>IF($N97="","",$E97-$N97)</f>
        <v/>
      </c>
      <c r="P97" s="14">
        <f>IF(AND($A97="",$B97="",$D97="",$E97="",$F97=""),"",IF($E97="","予算が未入力",IF($E97=0,"予算が0円",IF(IF($F97="",0,$F97)&gt;$E97,"超過",IF(AND(IF($F97="",0,$F97)=0,IF($G97="",0,$G97)=0),"未着手",IF($N97&gt;$E97,"超過見込",IF($K97&gt;=$B$3,"注意","予算内")))))))</f>
        <v/>
      </c>
      <c r="Q97" s="14">
        <f>IF($A97="","",TEXT($A97,"yyyy/mm"))</f>
        <v/>
      </c>
    </row>
    <row r="98" hidden="1" ht="22" customHeight="1">
      <c r="A98" s="45" t="n"/>
      <c r="B98" s="46" t="n"/>
      <c r="C98" s="46" t="n"/>
      <c r="D98" s="42" t="n"/>
      <c r="E98" s="47" t="n"/>
      <c r="F98" s="47" t="n"/>
      <c r="G98" s="48" t="n"/>
      <c r="H98" s="46" t="n"/>
      <c r="I98" s="46" t="n"/>
      <c r="J98" s="15">
        <f>IF($E98="","",$E98-IF($F98="",0,$F98))</f>
        <v/>
      </c>
      <c r="K98" s="16">
        <f>IF(OR($E98="",$E98=0),"",IF($F98="",0,$F98)/$E98)</f>
        <v/>
      </c>
      <c r="L98" s="15">
        <f>IF($E98="","",ROUND($E98*IF($G98="",0,$G98),0))</f>
        <v/>
      </c>
      <c r="M98" s="15">
        <f>IF($E98="","",$L98-IF($F98="",0,$F98))</f>
        <v/>
      </c>
      <c r="N98" s="15">
        <f>IF($E98="","",IF(IF($F98="",0,$F98)=0,$E98,IF(IF($G98="",0,$G98)&lt;=0,MAX($E98,IF($F98="",0,$F98)),ROUND(IF($F98="",0,$F98)/$G98,0))))</f>
        <v/>
      </c>
      <c r="O98" s="15">
        <f>IF($N98="","",$E98-$N98)</f>
        <v/>
      </c>
      <c r="P98" s="17">
        <f>IF(AND($A98="",$B98="",$D98="",$E98="",$F98=""),"",IF($E98="","予算が未入力",IF($E98=0,"予算が0円",IF(IF($F98="",0,$F98)&gt;$E98,"超過",IF(AND(IF($F98="",0,$F98)=0,IF($G98="",0,$G98)=0),"未着手",IF($N98&gt;$E98,"超過見込",IF($K98&gt;=$B$3,"注意","予算内")))))))</f>
        <v/>
      </c>
      <c r="Q98" s="17">
        <f>IF($A98="","",TEXT($A98,"yyyy/mm"))</f>
        <v/>
      </c>
    </row>
    <row r="99" hidden="1" ht="22" customHeight="1">
      <c r="A99" s="45" t="n"/>
      <c r="B99" s="46" t="n"/>
      <c r="C99" s="46" t="n"/>
      <c r="D99" s="42" t="n"/>
      <c r="E99" s="47" t="n"/>
      <c r="F99" s="47" t="n"/>
      <c r="G99" s="48" t="n"/>
      <c r="H99" s="46" t="n"/>
      <c r="I99" s="46" t="n"/>
      <c r="J99" s="12">
        <f>IF($E99="","",$E99-IF($F99="",0,$F99))</f>
        <v/>
      </c>
      <c r="K99" s="13">
        <f>IF(OR($E99="",$E99=0),"",IF($F99="",0,$F99)/$E99)</f>
        <v/>
      </c>
      <c r="L99" s="12">
        <f>IF($E99="","",ROUND($E99*IF($G99="",0,$G99),0))</f>
        <v/>
      </c>
      <c r="M99" s="12">
        <f>IF($E99="","",$L99-IF($F99="",0,$F99))</f>
        <v/>
      </c>
      <c r="N99" s="12">
        <f>IF($E99="","",IF(IF($F99="",0,$F99)=0,$E99,IF(IF($G99="",0,$G99)&lt;=0,MAX($E99,IF($F99="",0,$F99)),ROUND(IF($F99="",0,$F99)/$G99,0))))</f>
        <v/>
      </c>
      <c r="O99" s="12">
        <f>IF($N99="","",$E99-$N99)</f>
        <v/>
      </c>
      <c r="P99" s="14">
        <f>IF(AND($A99="",$B99="",$D99="",$E99="",$F99=""),"",IF($E99="","予算が未入力",IF($E99=0,"予算が0円",IF(IF($F99="",0,$F99)&gt;$E99,"超過",IF(AND(IF($F99="",0,$F99)=0,IF($G99="",0,$G99)=0),"未着手",IF($N99&gt;$E99,"超過見込",IF($K99&gt;=$B$3,"注意","予算内")))))))</f>
        <v/>
      </c>
      <c r="Q99" s="14">
        <f>IF($A99="","",TEXT($A99,"yyyy/mm"))</f>
        <v/>
      </c>
    </row>
    <row r="100" hidden="1" ht="22" customHeight="1">
      <c r="A100" s="45" t="n"/>
      <c r="B100" s="46" t="n"/>
      <c r="C100" s="46" t="n"/>
      <c r="D100" s="42" t="n"/>
      <c r="E100" s="47" t="n"/>
      <c r="F100" s="47" t="n"/>
      <c r="G100" s="48" t="n"/>
      <c r="H100" s="46" t="n"/>
      <c r="I100" s="46" t="n"/>
      <c r="J100" s="15">
        <f>IF($E100="","",$E100-IF($F100="",0,$F100))</f>
        <v/>
      </c>
      <c r="K100" s="16">
        <f>IF(OR($E100="",$E100=0),"",IF($F100="",0,$F100)/$E100)</f>
        <v/>
      </c>
      <c r="L100" s="15">
        <f>IF($E100="","",ROUND($E100*IF($G100="",0,$G100),0))</f>
        <v/>
      </c>
      <c r="M100" s="15">
        <f>IF($E100="","",$L100-IF($F100="",0,$F100))</f>
        <v/>
      </c>
      <c r="N100" s="15">
        <f>IF($E100="","",IF(IF($F100="",0,$F100)=0,$E100,IF(IF($G100="",0,$G100)&lt;=0,MAX($E100,IF($F100="",0,$F100)),ROUND(IF($F100="",0,$F100)/$G100,0))))</f>
        <v/>
      </c>
      <c r="O100" s="15">
        <f>IF($N100="","",$E100-$N100)</f>
        <v/>
      </c>
      <c r="P100" s="17">
        <f>IF(AND($A100="",$B100="",$D100="",$E100="",$F100=""),"",IF($E100="","予算が未入力",IF($E100=0,"予算が0円",IF(IF($F100="",0,$F100)&gt;$E100,"超過",IF(AND(IF($F100="",0,$F100)=0,IF($G100="",0,$G100)=0),"未着手",IF($N100&gt;$E100,"超過見込",IF($K100&gt;=$B$3,"注意","予算内")))))))</f>
        <v/>
      </c>
      <c r="Q100" s="17">
        <f>IF($A100="","",TEXT($A100,"yyyy/mm"))</f>
        <v/>
      </c>
    </row>
    <row r="101" hidden="1" ht="22" customHeight="1">
      <c r="A101" s="45" t="n"/>
      <c r="B101" s="46" t="n"/>
      <c r="C101" s="46" t="n"/>
      <c r="D101" s="42" t="n"/>
      <c r="E101" s="47" t="n"/>
      <c r="F101" s="47" t="n"/>
      <c r="G101" s="48" t="n"/>
      <c r="H101" s="46" t="n"/>
      <c r="I101" s="46" t="n"/>
      <c r="J101" s="12">
        <f>IF($E101="","",$E101-IF($F101="",0,$F101))</f>
        <v/>
      </c>
      <c r="K101" s="13">
        <f>IF(OR($E101="",$E101=0),"",IF($F101="",0,$F101)/$E101)</f>
        <v/>
      </c>
      <c r="L101" s="12">
        <f>IF($E101="","",ROUND($E101*IF($G101="",0,$G101),0))</f>
        <v/>
      </c>
      <c r="M101" s="12">
        <f>IF($E101="","",$L101-IF($F101="",0,$F101))</f>
        <v/>
      </c>
      <c r="N101" s="12">
        <f>IF($E101="","",IF(IF($F101="",0,$F101)=0,$E101,IF(IF($G101="",0,$G101)&lt;=0,MAX($E101,IF($F101="",0,$F101)),ROUND(IF($F101="",0,$F101)/$G101,0))))</f>
        <v/>
      </c>
      <c r="O101" s="12">
        <f>IF($N101="","",$E101-$N101)</f>
        <v/>
      </c>
      <c r="P101" s="14">
        <f>IF(AND($A101="",$B101="",$D101="",$E101="",$F101=""),"",IF($E101="","予算が未入力",IF($E101=0,"予算が0円",IF(IF($F101="",0,$F101)&gt;$E101,"超過",IF(AND(IF($F101="",0,$F101)=0,IF($G101="",0,$G101)=0),"未着手",IF($N101&gt;$E101,"超過見込",IF($K101&gt;=$B$3,"注意","予算内")))))))</f>
        <v/>
      </c>
      <c r="Q101" s="14">
        <f>IF($A101="","",TEXT($A101,"yyyy/mm"))</f>
        <v/>
      </c>
    </row>
    <row r="102" hidden="1" ht="22" customHeight="1">
      <c r="A102" s="45" t="n"/>
      <c r="B102" s="46" t="n"/>
      <c r="C102" s="46" t="n"/>
      <c r="D102" s="42" t="n"/>
      <c r="E102" s="47" t="n"/>
      <c r="F102" s="47" t="n"/>
      <c r="G102" s="48" t="n"/>
      <c r="H102" s="46" t="n"/>
      <c r="I102" s="46" t="n"/>
      <c r="J102" s="15">
        <f>IF($E102="","",$E102-IF($F102="",0,$F102))</f>
        <v/>
      </c>
      <c r="K102" s="16">
        <f>IF(OR($E102="",$E102=0),"",IF($F102="",0,$F102)/$E102)</f>
        <v/>
      </c>
      <c r="L102" s="15">
        <f>IF($E102="","",ROUND($E102*IF($G102="",0,$G102),0))</f>
        <v/>
      </c>
      <c r="M102" s="15">
        <f>IF($E102="","",$L102-IF($F102="",0,$F102))</f>
        <v/>
      </c>
      <c r="N102" s="15">
        <f>IF($E102="","",IF(IF($F102="",0,$F102)=0,$E102,IF(IF($G102="",0,$G102)&lt;=0,MAX($E102,IF($F102="",0,$F102)),ROUND(IF($F102="",0,$F102)/$G102,0))))</f>
        <v/>
      </c>
      <c r="O102" s="15">
        <f>IF($N102="","",$E102-$N102)</f>
        <v/>
      </c>
      <c r="P102" s="17">
        <f>IF(AND($A102="",$B102="",$D102="",$E102="",$F102=""),"",IF($E102="","予算が未入力",IF($E102=0,"予算が0円",IF(IF($F102="",0,$F102)&gt;$E102,"超過",IF(AND(IF($F102="",0,$F102)=0,IF($G102="",0,$G102)=0),"未着手",IF($N102&gt;$E102,"超過見込",IF($K102&gt;=$B$3,"注意","予算内")))))))</f>
        <v/>
      </c>
      <c r="Q102" s="17">
        <f>IF($A102="","",TEXT($A102,"yyyy/mm"))</f>
        <v/>
      </c>
    </row>
    <row r="103" hidden="1" ht="22" customHeight="1">
      <c r="A103" s="45" t="n"/>
      <c r="B103" s="46" t="n"/>
      <c r="C103" s="46" t="n"/>
      <c r="D103" s="42" t="n"/>
      <c r="E103" s="47" t="n"/>
      <c r="F103" s="47" t="n"/>
      <c r="G103" s="48" t="n"/>
      <c r="H103" s="46" t="n"/>
      <c r="I103" s="46" t="n"/>
      <c r="J103" s="12">
        <f>IF($E103="","",$E103-IF($F103="",0,$F103))</f>
        <v/>
      </c>
      <c r="K103" s="13">
        <f>IF(OR($E103="",$E103=0),"",IF($F103="",0,$F103)/$E103)</f>
        <v/>
      </c>
      <c r="L103" s="12">
        <f>IF($E103="","",ROUND($E103*IF($G103="",0,$G103),0))</f>
        <v/>
      </c>
      <c r="M103" s="12">
        <f>IF($E103="","",$L103-IF($F103="",0,$F103))</f>
        <v/>
      </c>
      <c r="N103" s="12">
        <f>IF($E103="","",IF(IF($F103="",0,$F103)=0,$E103,IF(IF($G103="",0,$G103)&lt;=0,MAX($E103,IF($F103="",0,$F103)),ROUND(IF($F103="",0,$F103)/$G103,0))))</f>
        <v/>
      </c>
      <c r="O103" s="12">
        <f>IF($N103="","",$E103-$N103)</f>
        <v/>
      </c>
      <c r="P103" s="14">
        <f>IF(AND($A103="",$B103="",$D103="",$E103="",$F103=""),"",IF($E103="","予算が未入力",IF($E103=0,"予算が0円",IF(IF($F103="",0,$F103)&gt;$E103,"超過",IF(AND(IF($F103="",0,$F103)=0,IF($G103="",0,$G103)=0),"未着手",IF($N103&gt;$E103,"超過見込",IF($K103&gt;=$B$3,"注意","予算内")))))))</f>
        <v/>
      </c>
      <c r="Q103" s="14">
        <f>IF($A103="","",TEXT($A103,"yyyy/mm"))</f>
        <v/>
      </c>
    </row>
    <row r="104" hidden="1" ht="22" customHeight="1">
      <c r="A104" s="45" t="n"/>
      <c r="B104" s="46" t="n"/>
      <c r="C104" s="46" t="n"/>
      <c r="D104" s="42" t="n"/>
      <c r="E104" s="47" t="n"/>
      <c r="F104" s="47" t="n"/>
      <c r="G104" s="48" t="n"/>
      <c r="H104" s="46" t="n"/>
      <c r="I104" s="46" t="n"/>
      <c r="J104" s="15">
        <f>IF($E104="","",$E104-IF($F104="",0,$F104))</f>
        <v/>
      </c>
      <c r="K104" s="16">
        <f>IF(OR($E104="",$E104=0),"",IF($F104="",0,$F104)/$E104)</f>
        <v/>
      </c>
      <c r="L104" s="15">
        <f>IF($E104="","",ROUND($E104*IF($G104="",0,$G104),0))</f>
        <v/>
      </c>
      <c r="M104" s="15">
        <f>IF($E104="","",$L104-IF($F104="",0,$F104))</f>
        <v/>
      </c>
      <c r="N104" s="15">
        <f>IF($E104="","",IF(IF($F104="",0,$F104)=0,$E104,IF(IF($G104="",0,$G104)&lt;=0,MAX($E104,IF($F104="",0,$F104)),ROUND(IF($F104="",0,$F104)/$G104,0))))</f>
        <v/>
      </c>
      <c r="O104" s="15">
        <f>IF($N104="","",$E104-$N104)</f>
        <v/>
      </c>
      <c r="P104" s="17">
        <f>IF(AND($A104="",$B104="",$D104="",$E104="",$F104=""),"",IF($E104="","予算が未入力",IF($E104=0,"予算が0円",IF(IF($F104="",0,$F104)&gt;$E104,"超過",IF(AND(IF($F104="",0,$F104)=0,IF($G104="",0,$G104)=0),"未着手",IF($N104&gt;$E104,"超過見込",IF($K104&gt;=$B$3,"注意","予算内")))))))</f>
        <v/>
      </c>
      <c r="Q104" s="17">
        <f>IF($A104="","",TEXT($A104,"yyyy/mm"))</f>
        <v/>
      </c>
    </row>
    <row r="105" hidden="1" ht="22" customHeight="1">
      <c r="A105" s="45" t="n"/>
      <c r="B105" s="46" t="n"/>
      <c r="C105" s="46" t="n"/>
      <c r="D105" s="42" t="n"/>
      <c r="E105" s="47" t="n"/>
      <c r="F105" s="47" t="n"/>
      <c r="G105" s="48" t="n"/>
      <c r="H105" s="46" t="n"/>
      <c r="I105" s="46" t="n"/>
      <c r="J105" s="12">
        <f>IF($E105="","",$E105-IF($F105="",0,$F105))</f>
        <v/>
      </c>
      <c r="K105" s="13">
        <f>IF(OR($E105="",$E105=0),"",IF($F105="",0,$F105)/$E105)</f>
        <v/>
      </c>
      <c r="L105" s="12">
        <f>IF($E105="","",ROUND($E105*IF($G105="",0,$G105),0))</f>
        <v/>
      </c>
      <c r="M105" s="12">
        <f>IF($E105="","",$L105-IF($F105="",0,$F105))</f>
        <v/>
      </c>
      <c r="N105" s="12">
        <f>IF($E105="","",IF(IF($F105="",0,$F105)=0,$E105,IF(IF($G105="",0,$G105)&lt;=0,MAX($E105,IF($F105="",0,$F105)),ROUND(IF($F105="",0,$F105)/$G105,0))))</f>
        <v/>
      </c>
      <c r="O105" s="12">
        <f>IF($N105="","",$E105-$N105)</f>
        <v/>
      </c>
      <c r="P105" s="14">
        <f>IF(AND($A105="",$B105="",$D105="",$E105="",$F105=""),"",IF($E105="","予算が未入力",IF($E105=0,"予算が0円",IF(IF($F105="",0,$F105)&gt;$E105,"超過",IF(AND(IF($F105="",0,$F105)=0,IF($G105="",0,$G105)=0),"未着手",IF($N105&gt;$E105,"超過見込",IF($K105&gt;=$B$3,"注意","予算内")))))))</f>
        <v/>
      </c>
      <c r="Q105" s="14">
        <f>IF($A105="","",TEXT($A105,"yyyy/mm"))</f>
        <v/>
      </c>
    </row>
    <row r="106" hidden="1" ht="22" customHeight="1">
      <c r="A106" s="45" t="n"/>
      <c r="B106" s="46" t="n"/>
      <c r="C106" s="46" t="n"/>
      <c r="D106" s="42" t="n"/>
      <c r="E106" s="47" t="n"/>
      <c r="F106" s="47" t="n"/>
      <c r="G106" s="48" t="n"/>
      <c r="H106" s="46" t="n"/>
      <c r="I106" s="46" t="n"/>
      <c r="J106" s="15">
        <f>IF($E106="","",$E106-IF($F106="",0,$F106))</f>
        <v/>
      </c>
      <c r="K106" s="16">
        <f>IF(OR($E106="",$E106=0),"",IF($F106="",0,$F106)/$E106)</f>
        <v/>
      </c>
      <c r="L106" s="15">
        <f>IF($E106="","",ROUND($E106*IF($G106="",0,$G106),0))</f>
        <v/>
      </c>
      <c r="M106" s="15">
        <f>IF($E106="","",$L106-IF($F106="",0,$F106))</f>
        <v/>
      </c>
      <c r="N106" s="15">
        <f>IF($E106="","",IF(IF($F106="",0,$F106)=0,$E106,IF(IF($G106="",0,$G106)&lt;=0,MAX($E106,IF($F106="",0,$F106)),ROUND(IF($F106="",0,$F106)/$G106,0))))</f>
        <v/>
      </c>
      <c r="O106" s="15">
        <f>IF($N106="","",$E106-$N106)</f>
        <v/>
      </c>
      <c r="P106" s="17">
        <f>IF(AND($A106="",$B106="",$D106="",$E106="",$F106=""),"",IF($E106="","予算が未入力",IF($E106=0,"予算が0円",IF(IF($F106="",0,$F106)&gt;$E106,"超過",IF(AND(IF($F106="",0,$F106)=0,IF($G106="",0,$G106)=0),"未着手",IF($N106&gt;$E106,"超過見込",IF($K106&gt;=$B$3,"注意","予算内")))))))</f>
        <v/>
      </c>
      <c r="Q106" s="17">
        <f>IF($A106="","",TEXT($A106,"yyyy/mm"))</f>
        <v/>
      </c>
    </row>
    <row r="107" hidden="1" ht="22" customHeight="1">
      <c r="A107" s="45" t="n"/>
      <c r="B107" s="46" t="n"/>
      <c r="C107" s="46" t="n"/>
      <c r="D107" s="42" t="n"/>
      <c r="E107" s="47" t="n"/>
      <c r="F107" s="47" t="n"/>
      <c r="G107" s="48" t="n"/>
      <c r="H107" s="46" t="n"/>
      <c r="I107" s="46" t="n"/>
      <c r="J107" s="12">
        <f>IF($E107="","",$E107-IF($F107="",0,$F107))</f>
        <v/>
      </c>
      <c r="K107" s="13">
        <f>IF(OR($E107="",$E107=0),"",IF($F107="",0,$F107)/$E107)</f>
        <v/>
      </c>
      <c r="L107" s="12">
        <f>IF($E107="","",ROUND($E107*IF($G107="",0,$G107),0))</f>
        <v/>
      </c>
      <c r="M107" s="12">
        <f>IF($E107="","",$L107-IF($F107="",0,$F107))</f>
        <v/>
      </c>
      <c r="N107" s="12">
        <f>IF($E107="","",IF(IF($F107="",0,$F107)=0,$E107,IF(IF($G107="",0,$G107)&lt;=0,MAX($E107,IF($F107="",0,$F107)),ROUND(IF($F107="",0,$F107)/$G107,0))))</f>
        <v/>
      </c>
      <c r="O107" s="12">
        <f>IF($N107="","",$E107-$N107)</f>
        <v/>
      </c>
      <c r="P107" s="14">
        <f>IF(AND($A107="",$B107="",$D107="",$E107="",$F107=""),"",IF($E107="","予算が未入力",IF($E107=0,"予算が0円",IF(IF($F107="",0,$F107)&gt;$E107,"超過",IF(AND(IF($F107="",0,$F107)=0,IF($G107="",0,$G107)=0),"未着手",IF($N107&gt;$E107,"超過見込",IF($K107&gt;=$B$3,"注意","予算内")))))))</f>
        <v/>
      </c>
      <c r="Q107" s="14">
        <f>IF($A107="","",TEXT($A107,"yyyy/mm"))</f>
        <v/>
      </c>
    </row>
    <row r="108" hidden="1" ht="22" customHeight="1">
      <c r="A108" s="45" t="n"/>
      <c r="B108" s="46" t="n"/>
      <c r="C108" s="46" t="n"/>
      <c r="D108" s="42" t="n"/>
      <c r="E108" s="47" t="n"/>
      <c r="F108" s="47" t="n"/>
      <c r="G108" s="48" t="n"/>
      <c r="H108" s="46" t="n"/>
      <c r="I108" s="46" t="n"/>
      <c r="J108" s="15">
        <f>IF($E108="","",$E108-IF($F108="",0,$F108))</f>
        <v/>
      </c>
      <c r="K108" s="16">
        <f>IF(OR($E108="",$E108=0),"",IF($F108="",0,$F108)/$E108)</f>
        <v/>
      </c>
      <c r="L108" s="15">
        <f>IF($E108="","",ROUND($E108*IF($G108="",0,$G108),0))</f>
        <v/>
      </c>
      <c r="M108" s="15">
        <f>IF($E108="","",$L108-IF($F108="",0,$F108))</f>
        <v/>
      </c>
      <c r="N108" s="15">
        <f>IF($E108="","",IF(IF($F108="",0,$F108)=0,$E108,IF(IF($G108="",0,$G108)&lt;=0,MAX($E108,IF($F108="",0,$F108)),ROUND(IF($F108="",0,$F108)/$G108,0))))</f>
        <v/>
      </c>
      <c r="O108" s="15">
        <f>IF($N108="","",$E108-$N108)</f>
        <v/>
      </c>
      <c r="P108" s="17">
        <f>IF(AND($A108="",$B108="",$D108="",$E108="",$F108=""),"",IF($E108="","予算が未入力",IF($E108=0,"予算が0円",IF(IF($F108="",0,$F108)&gt;$E108,"超過",IF(AND(IF($F108="",0,$F108)=0,IF($G108="",0,$G108)=0),"未着手",IF($N108&gt;$E108,"超過見込",IF($K108&gt;=$B$3,"注意","予算内")))))))</f>
        <v/>
      </c>
      <c r="Q108" s="17">
        <f>IF($A108="","",TEXT($A108,"yyyy/mm"))</f>
        <v/>
      </c>
    </row>
    <row r="109" hidden="1" ht="22" customHeight="1">
      <c r="A109" s="45" t="n"/>
      <c r="B109" s="46" t="n"/>
      <c r="C109" s="46" t="n"/>
      <c r="D109" s="42" t="n"/>
      <c r="E109" s="47" t="n"/>
      <c r="F109" s="47" t="n"/>
      <c r="G109" s="48" t="n"/>
      <c r="H109" s="46" t="n"/>
      <c r="I109" s="46" t="n"/>
      <c r="J109" s="12">
        <f>IF($E109="","",$E109-IF($F109="",0,$F109))</f>
        <v/>
      </c>
      <c r="K109" s="13">
        <f>IF(OR($E109="",$E109=0),"",IF($F109="",0,$F109)/$E109)</f>
        <v/>
      </c>
      <c r="L109" s="12">
        <f>IF($E109="","",ROUND($E109*IF($G109="",0,$G109),0))</f>
        <v/>
      </c>
      <c r="M109" s="12">
        <f>IF($E109="","",$L109-IF($F109="",0,$F109))</f>
        <v/>
      </c>
      <c r="N109" s="12">
        <f>IF($E109="","",IF(IF($F109="",0,$F109)=0,$E109,IF(IF($G109="",0,$G109)&lt;=0,MAX($E109,IF($F109="",0,$F109)),ROUND(IF($F109="",0,$F109)/$G109,0))))</f>
        <v/>
      </c>
      <c r="O109" s="12">
        <f>IF($N109="","",$E109-$N109)</f>
        <v/>
      </c>
      <c r="P109" s="14">
        <f>IF(AND($A109="",$B109="",$D109="",$E109="",$F109=""),"",IF($E109="","予算が未入力",IF($E109=0,"予算が0円",IF(IF($F109="",0,$F109)&gt;$E109,"超過",IF(AND(IF($F109="",0,$F109)=0,IF($G109="",0,$G109)=0),"未着手",IF($N109&gt;$E109,"超過見込",IF($K109&gt;=$B$3,"注意","予算内")))))))</f>
        <v/>
      </c>
      <c r="Q109" s="14">
        <f>IF($A109="","",TEXT($A109,"yyyy/mm"))</f>
        <v/>
      </c>
    </row>
    <row r="110" hidden="1" ht="22" customHeight="1">
      <c r="A110" s="45" t="n"/>
      <c r="B110" s="46" t="n"/>
      <c r="C110" s="46" t="n"/>
      <c r="D110" s="42" t="n"/>
      <c r="E110" s="47" t="n"/>
      <c r="F110" s="47" t="n"/>
      <c r="G110" s="48" t="n"/>
      <c r="H110" s="46" t="n"/>
      <c r="I110" s="46" t="n"/>
      <c r="J110" s="15">
        <f>IF($E110="","",$E110-IF($F110="",0,$F110))</f>
        <v/>
      </c>
      <c r="K110" s="16">
        <f>IF(OR($E110="",$E110=0),"",IF($F110="",0,$F110)/$E110)</f>
        <v/>
      </c>
      <c r="L110" s="15">
        <f>IF($E110="","",ROUND($E110*IF($G110="",0,$G110),0))</f>
        <v/>
      </c>
      <c r="M110" s="15">
        <f>IF($E110="","",$L110-IF($F110="",0,$F110))</f>
        <v/>
      </c>
      <c r="N110" s="15">
        <f>IF($E110="","",IF(IF($F110="",0,$F110)=0,$E110,IF(IF($G110="",0,$G110)&lt;=0,MAX($E110,IF($F110="",0,$F110)),ROUND(IF($F110="",0,$F110)/$G110,0))))</f>
        <v/>
      </c>
      <c r="O110" s="15">
        <f>IF($N110="","",$E110-$N110)</f>
        <v/>
      </c>
      <c r="P110" s="17">
        <f>IF(AND($A110="",$B110="",$D110="",$E110="",$F110=""),"",IF($E110="","予算が未入力",IF($E110=0,"予算が0円",IF(IF($F110="",0,$F110)&gt;$E110,"超過",IF(AND(IF($F110="",0,$F110)=0,IF($G110="",0,$G110)=0),"未着手",IF($N110&gt;$E110,"超過見込",IF($K110&gt;=$B$3,"注意","予算内")))))))</f>
        <v/>
      </c>
      <c r="Q110" s="17">
        <f>IF($A110="","",TEXT($A110,"yyyy/mm"))</f>
        <v/>
      </c>
    </row>
    <row r="111" hidden="1" ht="22" customHeight="1">
      <c r="A111" s="45" t="n"/>
      <c r="B111" s="46" t="n"/>
      <c r="C111" s="46" t="n"/>
      <c r="D111" s="42" t="n"/>
      <c r="E111" s="47" t="n"/>
      <c r="F111" s="47" t="n"/>
      <c r="G111" s="48" t="n"/>
      <c r="H111" s="46" t="n"/>
      <c r="I111" s="46" t="n"/>
      <c r="J111" s="12">
        <f>IF($E111="","",$E111-IF($F111="",0,$F111))</f>
        <v/>
      </c>
      <c r="K111" s="13">
        <f>IF(OR($E111="",$E111=0),"",IF($F111="",0,$F111)/$E111)</f>
        <v/>
      </c>
      <c r="L111" s="12">
        <f>IF($E111="","",ROUND($E111*IF($G111="",0,$G111),0))</f>
        <v/>
      </c>
      <c r="M111" s="12">
        <f>IF($E111="","",$L111-IF($F111="",0,$F111))</f>
        <v/>
      </c>
      <c r="N111" s="12">
        <f>IF($E111="","",IF(IF($F111="",0,$F111)=0,$E111,IF(IF($G111="",0,$G111)&lt;=0,MAX($E111,IF($F111="",0,$F111)),ROUND(IF($F111="",0,$F111)/$G111,0))))</f>
        <v/>
      </c>
      <c r="O111" s="12">
        <f>IF($N111="","",$E111-$N111)</f>
        <v/>
      </c>
      <c r="P111" s="14">
        <f>IF(AND($A111="",$B111="",$D111="",$E111="",$F111=""),"",IF($E111="","予算が未入力",IF($E111=0,"予算が0円",IF(IF($F111="",0,$F111)&gt;$E111,"超過",IF(AND(IF($F111="",0,$F111)=0,IF($G111="",0,$G111)=0),"未着手",IF($N111&gt;$E111,"超過見込",IF($K111&gt;=$B$3,"注意","予算内")))))))</f>
        <v/>
      </c>
      <c r="Q111" s="14">
        <f>IF($A111="","",TEXT($A111,"yyyy/mm"))</f>
        <v/>
      </c>
    </row>
    <row r="112" hidden="1" ht="22" customHeight="1">
      <c r="A112" s="45" t="n"/>
      <c r="B112" s="46" t="n"/>
      <c r="C112" s="46" t="n"/>
      <c r="D112" s="42" t="n"/>
      <c r="E112" s="47" t="n"/>
      <c r="F112" s="47" t="n"/>
      <c r="G112" s="48" t="n"/>
      <c r="H112" s="46" t="n"/>
      <c r="I112" s="46" t="n"/>
      <c r="J112" s="15">
        <f>IF($E112="","",$E112-IF($F112="",0,$F112))</f>
        <v/>
      </c>
      <c r="K112" s="16">
        <f>IF(OR($E112="",$E112=0),"",IF($F112="",0,$F112)/$E112)</f>
        <v/>
      </c>
      <c r="L112" s="15">
        <f>IF($E112="","",ROUND($E112*IF($G112="",0,$G112),0))</f>
        <v/>
      </c>
      <c r="M112" s="15">
        <f>IF($E112="","",$L112-IF($F112="",0,$F112))</f>
        <v/>
      </c>
      <c r="N112" s="15">
        <f>IF($E112="","",IF(IF($F112="",0,$F112)=0,$E112,IF(IF($G112="",0,$G112)&lt;=0,MAX($E112,IF($F112="",0,$F112)),ROUND(IF($F112="",0,$F112)/$G112,0))))</f>
        <v/>
      </c>
      <c r="O112" s="15">
        <f>IF($N112="","",$E112-$N112)</f>
        <v/>
      </c>
      <c r="P112" s="17">
        <f>IF(AND($A112="",$B112="",$D112="",$E112="",$F112=""),"",IF($E112="","予算が未入力",IF($E112=0,"予算が0円",IF(IF($F112="",0,$F112)&gt;$E112,"超過",IF(AND(IF($F112="",0,$F112)=0,IF($G112="",0,$G112)=0),"未着手",IF($N112&gt;$E112,"超過見込",IF($K112&gt;=$B$3,"注意","予算内")))))))</f>
        <v/>
      </c>
      <c r="Q112" s="17">
        <f>IF($A112="","",TEXT($A112,"yyyy/mm"))</f>
        <v/>
      </c>
    </row>
    <row r="113" hidden="1" ht="22" customHeight="1">
      <c r="A113" s="45" t="n"/>
      <c r="B113" s="46" t="n"/>
      <c r="C113" s="46" t="n"/>
      <c r="D113" s="42" t="n"/>
      <c r="E113" s="47" t="n"/>
      <c r="F113" s="47" t="n"/>
      <c r="G113" s="48" t="n"/>
      <c r="H113" s="46" t="n"/>
      <c r="I113" s="46" t="n"/>
      <c r="J113" s="12">
        <f>IF($E113="","",$E113-IF($F113="",0,$F113))</f>
        <v/>
      </c>
      <c r="K113" s="13">
        <f>IF(OR($E113="",$E113=0),"",IF($F113="",0,$F113)/$E113)</f>
        <v/>
      </c>
      <c r="L113" s="12">
        <f>IF($E113="","",ROUND($E113*IF($G113="",0,$G113),0))</f>
        <v/>
      </c>
      <c r="M113" s="12">
        <f>IF($E113="","",$L113-IF($F113="",0,$F113))</f>
        <v/>
      </c>
      <c r="N113" s="12">
        <f>IF($E113="","",IF(IF($F113="",0,$F113)=0,$E113,IF(IF($G113="",0,$G113)&lt;=0,MAX($E113,IF($F113="",0,$F113)),ROUND(IF($F113="",0,$F113)/$G113,0))))</f>
        <v/>
      </c>
      <c r="O113" s="12">
        <f>IF($N113="","",$E113-$N113)</f>
        <v/>
      </c>
      <c r="P113" s="14">
        <f>IF(AND($A113="",$B113="",$D113="",$E113="",$F113=""),"",IF($E113="","予算が未入力",IF($E113=0,"予算が0円",IF(IF($F113="",0,$F113)&gt;$E113,"超過",IF(AND(IF($F113="",0,$F113)=0,IF($G113="",0,$G113)=0),"未着手",IF($N113&gt;$E113,"超過見込",IF($K113&gt;=$B$3,"注意","予算内")))))))</f>
        <v/>
      </c>
      <c r="Q113" s="14">
        <f>IF($A113="","",TEXT($A113,"yyyy/mm"))</f>
        <v/>
      </c>
    </row>
    <row r="114" hidden="1" ht="22" customHeight="1">
      <c r="A114" s="45" t="n"/>
      <c r="B114" s="46" t="n"/>
      <c r="C114" s="46" t="n"/>
      <c r="D114" s="42" t="n"/>
      <c r="E114" s="47" t="n"/>
      <c r="F114" s="47" t="n"/>
      <c r="G114" s="48" t="n"/>
      <c r="H114" s="46" t="n"/>
      <c r="I114" s="46" t="n"/>
      <c r="J114" s="15">
        <f>IF($E114="","",$E114-IF($F114="",0,$F114))</f>
        <v/>
      </c>
      <c r="K114" s="16">
        <f>IF(OR($E114="",$E114=0),"",IF($F114="",0,$F114)/$E114)</f>
        <v/>
      </c>
      <c r="L114" s="15">
        <f>IF($E114="","",ROUND($E114*IF($G114="",0,$G114),0))</f>
        <v/>
      </c>
      <c r="M114" s="15">
        <f>IF($E114="","",$L114-IF($F114="",0,$F114))</f>
        <v/>
      </c>
      <c r="N114" s="15">
        <f>IF($E114="","",IF(IF($F114="",0,$F114)=0,$E114,IF(IF($G114="",0,$G114)&lt;=0,MAX($E114,IF($F114="",0,$F114)),ROUND(IF($F114="",0,$F114)/$G114,0))))</f>
        <v/>
      </c>
      <c r="O114" s="15">
        <f>IF($N114="","",$E114-$N114)</f>
        <v/>
      </c>
      <c r="P114" s="17">
        <f>IF(AND($A114="",$B114="",$D114="",$E114="",$F114=""),"",IF($E114="","予算が未入力",IF($E114=0,"予算が0円",IF(IF($F114="",0,$F114)&gt;$E114,"超過",IF(AND(IF($F114="",0,$F114)=0,IF($G114="",0,$G114)=0),"未着手",IF($N114&gt;$E114,"超過見込",IF($K114&gt;=$B$3,"注意","予算内")))))))</f>
        <v/>
      </c>
      <c r="Q114" s="17">
        <f>IF($A114="","",TEXT($A114,"yyyy/mm"))</f>
        <v/>
      </c>
    </row>
    <row r="115" hidden="1" ht="22" customHeight="1">
      <c r="A115" s="45" t="n"/>
      <c r="B115" s="46" t="n"/>
      <c r="C115" s="46" t="n"/>
      <c r="D115" s="42" t="n"/>
      <c r="E115" s="47" t="n"/>
      <c r="F115" s="47" t="n"/>
      <c r="G115" s="48" t="n"/>
      <c r="H115" s="46" t="n"/>
      <c r="I115" s="46" t="n"/>
      <c r="J115" s="12">
        <f>IF($E115="","",$E115-IF($F115="",0,$F115))</f>
        <v/>
      </c>
      <c r="K115" s="13">
        <f>IF(OR($E115="",$E115=0),"",IF($F115="",0,$F115)/$E115)</f>
        <v/>
      </c>
      <c r="L115" s="12">
        <f>IF($E115="","",ROUND($E115*IF($G115="",0,$G115),0))</f>
        <v/>
      </c>
      <c r="M115" s="12">
        <f>IF($E115="","",$L115-IF($F115="",0,$F115))</f>
        <v/>
      </c>
      <c r="N115" s="12">
        <f>IF($E115="","",IF(IF($F115="",0,$F115)=0,$E115,IF(IF($G115="",0,$G115)&lt;=0,MAX($E115,IF($F115="",0,$F115)),ROUND(IF($F115="",0,$F115)/$G115,0))))</f>
        <v/>
      </c>
      <c r="O115" s="12">
        <f>IF($N115="","",$E115-$N115)</f>
        <v/>
      </c>
      <c r="P115" s="14">
        <f>IF(AND($A115="",$B115="",$D115="",$E115="",$F115=""),"",IF($E115="","予算が未入力",IF($E115=0,"予算が0円",IF(IF($F115="",0,$F115)&gt;$E115,"超過",IF(AND(IF($F115="",0,$F115)=0,IF($G115="",0,$G115)=0),"未着手",IF($N115&gt;$E115,"超過見込",IF($K115&gt;=$B$3,"注意","予算内")))))))</f>
        <v/>
      </c>
      <c r="Q115" s="14">
        <f>IF($A115="","",TEXT($A115,"yyyy/mm"))</f>
        <v/>
      </c>
    </row>
    <row r="116" hidden="1" ht="22" customHeight="1">
      <c r="A116" s="45" t="n"/>
      <c r="B116" s="46" t="n"/>
      <c r="C116" s="46" t="n"/>
      <c r="D116" s="42" t="n"/>
      <c r="E116" s="47" t="n"/>
      <c r="F116" s="47" t="n"/>
      <c r="G116" s="48" t="n"/>
      <c r="H116" s="46" t="n"/>
      <c r="I116" s="46" t="n"/>
      <c r="J116" s="15">
        <f>IF($E116="","",$E116-IF($F116="",0,$F116))</f>
        <v/>
      </c>
      <c r="K116" s="16">
        <f>IF(OR($E116="",$E116=0),"",IF($F116="",0,$F116)/$E116)</f>
        <v/>
      </c>
      <c r="L116" s="15">
        <f>IF($E116="","",ROUND($E116*IF($G116="",0,$G116),0))</f>
        <v/>
      </c>
      <c r="M116" s="15">
        <f>IF($E116="","",$L116-IF($F116="",0,$F116))</f>
        <v/>
      </c>
      <c r="N116" s="15">
        <f>IF($E116="","",IF(IF($F116="",0,$F116)=0,$E116,IF(IF($G116="",0,$G116)&lt;=0,MAX($E116,IF($F116="",0,$F116)),ROUND(IF($F116="",0,$F116)/$G116,0))))</f>
        <v/>
      </c>
      <c r="O116" s="15">
        <f>IF($N116="","",$E116-$N116)</f>
        <v/>
      </c>
      <c r="P116" s="17">
        <f>IF(AND($A116="",$B116="",$D116="",$E116="",$F116=""),"",IF($E116="","予算が未入力",IF($E116=0,"予算が0円",IF(IF($F116="",0,$F116)&gt;$E116,"超過",IF(AND(IF($F116="",0,$F116)=0,IF($G116="",0,$G116)=0),"未着手",IF($N116&gt;$E116,"超過見込",IF($K116&gt;=$B$3,"注意","予算内")))))))</f>
        <v/>
      </c>
      <c r="Q116" s="17">
        <f>IF($A116="","",TEXT($A116,"yyyy/mm"))</f>
        <v/>
      </c>
    </row>
    <row r="117" hidden="1" ht="22" customHeight="1">
      <c r="A117" s="45" t="n"/>
      <c r="B117" s="46" t="n"/>
      <c r="C117" s="46" t="n"/>
      <c r="D117" s="42" t="n"/>
      <c r="E117" s="47" t="n"/>
      <c r="F117" s="47" t="n"/>
      <c r="G117" s="48" t="n"/>
      <c r="H117" s="46" t="n"/>
      <c r="I117" s="46" t="n"/>
      <c r="J117" s="12">
        <f>IF($E117="","",$E117-IF($F117="",0,$F117))</f>
        <v/>
      </c>
      <c r="K117" s="13">
        <f>IF(OR($E117="",$E117=0),"",IF($F117="",0,$F117)/$E117)</f>
        <v/>
      </c>
      <c r="L117" s="12">
        <f>IF($E117="","",ROUND($E117*IF($G117="",0,$G117),0))</f>
        <v/>
      </c>
      <c r="M117" s="12">
        <f>IF($E117="","",$L117-IF($F117="",0,$F117))</f>
        <v/>
      </c>
      <c r="N117" s="12">
        <f>IF($E117="","",IF(IF($F117="",0,$F117)=0,$E117,IF(IF($G117="",0,$G117)&lt;=0,MAX($E117,IF($F117="",0,$F117)),ROUND(IF($F117="",0,$F117)/$G117,0))))</f>
        <v/>
      </c>
      <c r="O117" s="12">
        <f>IF($N117="","",$E117-$N117)</f>
        <v/>
      </c>
      <c r="P117" s="14">
        <f>IF(AND($A117="",$B117="",$D117="",$E117="",$F117=""),"",IF($E117="","予算が未入力",IF($E117=0,"予算が0円",IF(IF($F117="",0,$F117)&gt;$E117,"超過",IF(AND(IF($F117="",0,$F117)=0,IF($G117="",0,$G117)=0),"未着手",IF($N117&gt;$E117,"超過見込",IF($K117&gt;=$B$3,"注意","予算内")))))))</f>
        <v/>
      </c>
      <c r="Q117" s="14">
        <f>IF($A117="","",TEXT($A117,"yyyy/mm"))</f>
        <v/>
      </c>
    </row>
    <row r="118" hidden="1" ht="22" customHeight="1">
      <c r="A118" s="45" t="n"/>
      <c r="B118" s="46" t="n"/>
      <c r="C118" s="46" t="n"/>
      <c r="D118" s="42" t="n"/>
      <c r="E118" s="47" t="n"/>
      <c r="F118" s="47" t="n"/>
      <c r="G118" s="48" t="n"/>
      <c r="H118" s="46" t="n"/>
      <c r="I118" s="46" t="n"/>
      <c r="J118" s="15">
        <f>IF($E118="","",$E118-IF($F118="",0,$F118))</f>
        <v/>
      </c>
      <c r="K118" s="16">
        <f>IF(OR($E118="",$E118=0),"",IF($F118="",0,$F118)/$E118)</f>
        <v/>
      </c>
      <c r="L118" s="15">
        <f>IF($E118="","",ROUND($E118*IF($G118="",0,$G118),0))</f>
        <v/>
      </c>
      <c r="M118" s="15">
        <f>IF($E118="","",$L118-IF($F118="",0,$F118))</f>
        <v/>
      </c>
      <c r="N118" s="15">
        <f>IF($E118="","",IF(IF($F118="",0,$F118)=0,$E118,IF(IF($G118="",0,$G118)&lt;=0,MAX($E118,IF($F118="",0,$F118)),ROUND(IF($F118="",0,$F118)/$G118,0))))</f>
        <v/>
      </c>
      <c r="O118" s="15">
        <f>IF($N118="","",$E118-$N118)</f>
        <v/>
      </c>
      <c r="P118" s="17">
        <f>IF(AND($A118="",$B118="",$D118="",$E118="",$F118=""),"",IF($E118="","予算が未入力",IF($E118=0,"予算が0円",IF(IF($F118="",0,$F118)&gt;$E118,"超過",IF(AND(IF($F118="",0,$F118)=0,IF($G118="",0,$G118)=0),"未着手",IF($N118&gt;$E118,"超過見込",IF($K118&gt;=$B$3,"注意","予算内")))))))</f>
        <v/>
      </c>
      <c r="Q118" s="17">
        <f>IF($A118="","",TEXT($A118,"yyyy/mm"))</f>
        <v/>
      </c>
    </row>
    <row r="119" hidden="1" ht="22" customHeight="1">
      <c r="A119" s="45" t="n"/>
      <c r="B119" s="46" t="n"/>
      <c r="C119" s="46" t="n"/>
      <c r="D119" s="42" t="n"/>
      <c r="E119" s="47" t="n"/>
      <c r="F119" s="47" t="n"/>
      <c r="G119" s="48" t="n"/>
      <c r="H119" s="46" t="n"/>
      <c r="I119" s="46" t="n"/>
      <c r="J119" s="12">
        <f>IF($E119="","",$E119-IF($F119="",0,$F119))</f>
        <v/>
      </c>
      <c r="K119" s="13">
        <f>IF(OR($E119="",$E119=0),"",IF($F119="",0,$F119)/$E119)</f>
        <v/>
      </c>
      <c r="L119" s="12">
        <f>IF($E119="","",ROUND($E119*IF($G119="",0,$G119),0))</f>
        <v/>
      </c>
      <c r="M119" s="12">
        <f>IF($E119="","",$L119-IF($F119="",0,$F119))</f>
        <v/>
      </c>
      <c r="N119" s="12">
        <f>IF($E119="","",IF(IF($F119="",0,$F119)=0,$E119,IF(IF($G119="",0,$G119)&lt;=0,MAX($E119,IF($F119="",0,$F119)),ROUND(IF($F119="",0,$F119)/$G119,0))))</f>
        <v/>
      </c>
      <c r="O119" s="12">
        <f>IF($N119="","",$E119-$N119)</f>
        <v/>
      </c>
      <c r="P119" s="14">
        <f>IF(AND($A119="",$B119="",$D119="",$E119="",$F119=""),"",IF($E119="","予算が未入力",IF($E119=0,"予算が0円",IF(IF($F119="",0,$F119)&gt;$E119,"超過",IF(AND(IF($F119="",0,$F119)=0,IF($G119="",0,$G119)=0),"未着手",IF($N119&gt;$E119,"超過見込",IF($K119&gt;=$B$3,"注意","予算内")))))))</f>
        <v/>
      </c>
      <c r="Q119" s="14">
        <f>IF($A119="","",TEXT($A119,"yyyy/mm"))</f>
        <v/>
      </c>
    </row>
    <row r="120" hidden="1" ht="22" customHeight="1">
      <c r="A120" s="45" t="n"/>
      <c r="B120" s="46" t="n"/>
      <c r="C120" s="46" t="n"/>
      <c r="D120" s="42" t="n"/>
      <c r="E120" s="47" t="n"/>
      <c r="F120" s="47" t="n"/>
      <c r="G120" s="48" t="n"/>
      <c r="H120" s="46" t="n"/>
      <c r="I120" s="46" t="n"/>
      <c r="J120" s="15">
        <f>IF($E120="","",$E120-IF($F120="",0,$F120))</f>
        <v/>
      </c>
      <c r="K120" s="16">
        <f>IF(OR($E120="",$E120=0),"",IF($F120="",0,$F120)/$E120)</f>
        <v/>
      </c>
      <c r="L120" s="15">
        <f>IF($E120="","",ROUND($E120*IF($G120="",0,$G120),0))</f>
        <v/>
      </c>
      <c r="M120" s="15">
        <f>IF($E120="","",$L120-IF($F120="",0,$F120))</f>
        <v/>
      </c>
      <c r="N120" s="15">
        <f>IF($E120="","",IF(IF($F120="",0,$F120)=0,$E120,IF(IF($G120="",0,$G120)&lt;=0,MAX($E120,IF($F120="",0,$F120)),ROUND(IF($F120="",0,$F120)/$G120,0))))</f>
        <v/>
      </c>
      <c r="O120" s="15">
        <f>IF($N120="","",$E120-$N120)</f>
        <v/>
      </c>
      <c r="P120" s="17">
        <f>IF(AND($A120="",$B120="",$D120="",$E120="",$F120=""),"",IF($E120="","予算が未入力",IF($E120=0,"予算が0円",IF(IF($F120="",0,$F120)&gt;$E120,"超過",IF(AND(IF($F120="",0,$F120)=0,IF($G120="",0,$G120)=0),"未着手",IF($N120&gt;$E120,"超過見込",IF($K120&gt;=$B$3,"注意","予算内")))))))</f>
        <v/>
      </c>
      <c r="Q120" s="17">
        <f>IF($A120="","",TEXT($A120,"yyyy/mm"))</f>
        <v/>
      </c>
    </row>
    <row r="121" hidden="1" ht="22" customHeight="1">
      <c r="A121" s="45" t="n"/>
      <c r="B121" s="46" t="n"/>
      <c r="C121" s="46" t="n"/>
      <c r="D121" s="42" t="n"/>
      <c r="E121" s="47" t="n"/>
      <c r="F121" s="47" t="n"/>
      <c r="G121" s="48" t="n"/>
      <c r="H121" s="46" t="n"/>
      <c r="I121" s="46" t="n"/>
      <c r="J121" s="12">
        <f>IF($E121="","",$E121-IF($F121="",0,$F121))</f>
        <v/>
      </c>
      <c r="K121" s="13">
        <f>IF(OR($E121="",$E121=0),"",IF($F121="",0,$F121)/$E121)</f>
        <v/>
      </c>
      <c r="L121" s="12">
        <f>IF($E121="","",ROUND($E121*IF($G121="",0,$G121),0))</f>
        <v/>
      </c>
      <c r="M121" s="12">
        <f>IF($E121="","",$L121-IF($F121="",0,$F121))</f>
        <v/>
      </c>
      <c r="N121" s="12">
        <f>IF($E121="","",IF(IF($F121="",0,$F121)=0,$E121,IF(IF($G121="",0,$G121)&lt;=0,MAX($E121,IF($F121="",0,$F121)),ROUND(IF($F121="",0,$F121)/$G121,0))))</f>
        <v/>
      </c>
      <c r="O121" s="12">
        <f>IF($N121="","",$E121-$N121)</f>
        <v/>
      </c>
      <c r="P121" s="14">
        <f>IF(AND($A121="",$B121="",$D121="",$E121="",$F121=""),"",IF($E121="","予算が未入力",IF($E121=0,"予算が0円",IF(IF($F121="",0,$F121)&gt;$E121,"超過",IF(AND(IF($F121="",0,$F121)=0,IF($G121="",0,$G121)=0),"未着手",IF($N121&gt;$E121,"超過見込",IF($K121&gt;=$B$3,"注意","予算内")))))))</f>
        <v/>
      </c>
      <c r="Q121" s="14">
        <f>IF($A121="","",TEXT($A121,"yyyy/mm"))</f>
        <v/>
      </c>
    </row>
    <row r="122" hidden="1" ht="22" customHeight="1">
      <c r="A122" s="45" t="n"/>
      <c r="B122" s="46" t="n"/>
      <c r="C122" s="46" t="n"/>
      <c r="D122" s="42" t="n"/>
      <c r="E122" s="47" t="n"/>
      <c r="F122" s="47" t="n"/>
      <c r="G122" s="48" t="n"/>
      <c r="H122" s="46" t="n"/>
      <c r="I122" s="46" t="n"/>
      <c r="J122" s="15">
        <f>IF($E122="","",$E122-IF($F122="",0,$F122))</f>
        <v/>
      </c>
      <c r="K122" s="16">
        <f>IF(OR($E122="",$E122=0),"",IF($F122="",0,$F122)/$E122)</f>
        <v/>
      </c>
      <c r="L122" s="15">
        <f>IF($E122="","",ROUND($E122*IF($G122="",0,$G122),0))</f>
        <v/>
      </c>
      <c r="M122" s="15">
        <f>IF($E122="","",$L122-IF($F122="",0,$F122))</f>
        <v/>
      </c>
      <c r="N122" s="15">
        <f>IF($E122="","",IF(IF($F122="",0,$F122)=0,$E122,IF(IF($G122="",0,$G122)&lt;=0,MAX($E122,IF($F122="",0,$F122)),ROUND(IF($F122="",0,$F122)/$G122,0))))</f>
        <v/>
      </c>
      <c r="O122" s="15">
        <f>IF($N122="","",$E122-$N122)</f>
        <v/>
      </c>
      <c r="P122" s="17">
        <f>IF(AND($A122="",$B122="",$D122="",$E122="",$F122=""),"",IF($E122="","予算が未入力",IF($E122=0,"予算が0円",IF(IF($F122="",0,$F122)&gt;$E122,"超過",IF(AND(IF($F122="",0,$F122)=0,IF($G122="",0,$G122)=0),"未着手",IF($N122&gt;$E122,"超過見込",IF($K122&gt;=$B$3,"注意","予算内")))))))</f>
        <v/>
      </c>
      <c r="Q122" s="17">
        <f>IF($A122="","",TEXT($A122,"yyyy/mm"))</f>
        <v/>
      </c>
    </row>
    <row r="123" hidden="1" ht="22" customHeight="1">
      <c r="A123" s="45" t="n"/>
      <c r="B123" s="46" t="n"/>
      <c r="C123" s="46" t="n"/>
      <c r="D123" s="42" t="n"/>
      <c r="E123" s="47" t="n"/>
      <c r="F123" s="47" t="n"/>
      <c r="G123" s="48" t="n"/>
      <c r="H123" s="46" t="n"/>
      <c r="I123" s="46" t="n"/>
      <c r="J123" s="12">
        <f>IF($E123="","",$E123-IF($F123="",0,$F123))</f>
        <v/>
      </c>
      <c r="K123" s="13">
        <f>IF(OR($E123="",$E123=0),"",IF($F123="",0,$F123)/$E123)</f>
        <v/>
      </c>
      <c r="L123" s="12">
        <f>IF($E123="","",ROUND($E123*IF($G123="",0,$G123),0))</f>
        <v/>
      </c>
      <c r="M123" s="12">
        <f>IF($E123="","",$L123-IF($F123="",0,$F123))</f>
        <v/>
      </c>
      <c r="N123" s="12">
        <f>IF($E123="","",IF(IF($F123="",0,$F123)=0,$E123,IF(IF($G123="",0,$G123)&lt;=0,MAX($E123,IF($F123="",0,$F123)),ROUND(IF($F123="",0,$F123)/$G123,0))))</f>
        <v/>
      </c>
      <c r="O123" s="12">
        <f>IF($N123="","",$E123-$N123)</f>
        <v/>
      </c>
      <c r="P123" s="14">
        <f>IF(AND($A123="",$B123="",$D123="",$E123="",$F123=""),"",IF($E123="","予算が未入力",IF($E123=0,"予算が0円",IF(IF($F123="",0,$F123)&gt;$E123,"超過",IF(AND(IF($F123="",0,$F123)=0,IF($G123="",0,$G123)=0),"未着手",IF($N123&gt;$E123,"超過見込",IF($K123&gt;=$B$3,"注意","予算内")))))))</f>
        <v/>
      </c>
      <c r="Q123" s="14">
        <f>IF($A123="","",TEXT($A123,"yyyy/mm"))</f>
        <v/>
      </c>
    </row>
    <row r="124" hidden="1" ht="22" customHeight="1">
      <c r="A124" s="45" t="n"/>
      <c r="B124" s="46" t="n"/>
      <c r="C124" s="46" t="n"/>
      <c r="D124" s="42" t="n"/>
      <c r="E124" s="47" t="n"/>
      <c r="F124" s="47" t="n"/>
      <c r="G124" s="48" t="n"/>
      <c r="H124" s="46" t="n"/>
      <c r="I124" s="46" t="n"/>
      <c r="J124" s="15">
        <f>IF($E124="","",$E124-IF($F124="",0,$F124))</f>
        <v/>
      </c>
      <c r="K124" s="16">
        <f>IF(OR($E124="",$E124=0),"",IF($F124="",0,$F124)/$E124)</f>
        <v/>
      </c>
      <c r="L124" s="15">
        <f>IF($E124="","",ROUND($E124*IF($G124="",0,$G124),0))</f>
        <v/>
      </c>
      <c r="M124" s="15">
        <f>IF($E124="","",$L124-IF($F124="",0,$F124))</f>
        <v/>
      </c>
      <c r="N124" s="15">
        <f>IF($E124="","",IF(IF($F124="",0,$F124)=0,$E124,IF(IF($G124="",0,$G124)&lt;=0,MAX($E124,IF($F124="",0,$F124)),ROUND(IF($F124="",0,$F124)/$G124,0))))</f>
        <v/>
      </c>
      <c r="O124" s="15">
        <f>IF($N124="","",$E124-$N124)</f>
        <v/>
      </c>
      <c r="P124" s="17">
        <f>IF(AND($A124="",$B124="",$D124="",$E124="",$F124=""),"",IF($E124="","予算が未入力",IF($E124=0,"予算が0円",IF(IF($F124="",0,$F124)&gt;$E124,"超過",IF(AND(IF($F124="",0,$F124)=0,IF($G124="",0,$G124)=0),"未着手",IF($N124&gt;$E124,"超過見込",IF($K124&gt;=$B$3,"注意","予算内")))))))</f>
        <v/>
      </c>
      <c r="Q124" s="17">
        <f>IF($A124="","",TEXT($A124,"yyyy/mm"))</f>
        <v/>
      </c>
    </row>
    <row r="125" hidden="1" ht="22" customHeight="1">
      <c r="A125" s="45" t="n"/>
      <c r="B125" s="46" t="n"/>
      <c r="C125" s="46" t="n"/>
      <c r="D125" s="42" t="n"/>
      <c r="E125" s="47" t="n"/>
      <c r="F125" s="47" t="n"/>
      <c r="G125" s="48" t="n"/>
      <c r="H125" s="46" t="n"/>
      <c r="I125" s="46" t="n"/>
      <c r="J125" s="12">
        <f>IF($E125="","",$E125-IF($F125="",0,$F125))</f>
        <v/>
      </c>
      <c r="K125" s="13">
        <f>IF(OR($E125="",$E125=0),"",IF($F125="",0,$F125)/$E125)</f>
        <v/>
      </c>
      <c r="L125" s="12">
        <f>IF($E125="","",ROUND($E125*IF($G125="",0,$G125),0))</f>
        <v/>
      </c>
      <c r="M125" s="12">
        <f>IF($E125="","",$L125-IF($F125="",0,$F125))</f>
        <v/>
      </c>
      <c r="N125" s="12">
        <f>IF($E125="","",IF(IF($F125="",0,$F125)=0,$E125,IF(IF($G125="",0,$G125)&lt;=0,MAX($E125,IF($F125="",0,$F125)),ROUND(IF($F125="",0,$F125)/$G125,0))))</f>
        <v/>
      </c>
      <c r="O125" s="12">
        <f>IF($N125="","",$E125-$N125)</f>
        <v/>
      </c>
      <c r="P125" s="14">
        <f>IF(AND($A125="",$B125="",$D125="",$E125="",$F125=""),"",IF($E125="","予算が未入力",IF($E125=0,"予算が0円",IF(IF($F125="",0,$F125)&gt;$E125,"超過",IF(AND(IF($F125="",0,$F125)=0,IF($G125="",0,$G125)=0),"未着手",IF($N125&gt;$E125,"超過見込",IF($K125&gt;=$B$3,"注意","予算内")))))))</f>
        <v/>
      </c>
      <c r="Q125" s="14">
        <f>IF($A125="","",TEXT($A125,"yyyy/mm"))</f>
        <v/>
      </c>
    </row>
    <row r="126" hidden="1" ht="22" customHeight="1">
      <c r="A126" s="45" t="n"/>
      <c r="B126" s="46" t="n"/>
      <c r="C126" s="46" t="n"/>
      <c r="D126" s="42" t="n"/>
      <c r="E126" s="47" t="n"/>
      <c r="F126" s="47" t="n"/>
      <c r="G126" s="48" t="n"/>
      <c r="H126" s="46" t="n"/>
      <c r="I126" s="46" t="n"/>
      <c r="J126" s="15">
        <f>IF($E126="","",$E126-IF($F126="",0,$F126))</f>
        <v/>
      </c>
      <c r="K126" s="16">
        <f>IF(OR($E126="",$E126=0),"",IF($F126="",0,$F126)/$E126)</f>
        <v/>
      </c>
      <c r="L126" s="15">
        <f>IF($E126="","",ROUND($E126*IF($G126="",0,$G126),0))</f>
        <v/>
      </c>
      <c r="M126" s="15">
        <f>IF($E126="","",$L126-IF($F126="",0,$F126))</f>
        <v/>
      </c>
      <c r="N126" s="15">
        <f>IF($E126="","",IF(IF($F126="",0,$F126)=0,$E126,IF(IF($G126="",0,$G126)&lt;=0,MAX($E126,IF($F126="",0,$F126)),ROUND(IF($F126="",0,$F126)/$G126,0))))</f>
        <v/>
      </c>
      <c r="O126" s="15">
        <f>IF($N126="","",$E126-$N126)</f>
        <v/>
      </c>
      <c r="P126" s="17">
        <f>IF(AND($A126="",$B126="",$D126="",$E126="",$F126=""),"",IF($E126="","予算が未入力",IF($E126=0,"予算が0円",IF(IF($F126="",0,$F126)&gt;$E126,"超過",IF(AND(IF($F126="",0,$F126)=0,IF($G126="",0,$G126)=0),"未着手",IF($N126&gt;$E126,"超過見込",IF($K126&gt;=$B$3,"注意","予算内")))))))</f>
        <v/>
      </c>
      <c r="Q126" s="17">
        <f>IF($A126="","",TEXT($A126,"yyyy/mm"))</f>
        <v/>
      </c>
    </row>
    <row r="127" hidden="1" ht="22" customHeight="1">
      <c r="A127" s="45" t="n"/>
      <c r="B127" s="46" t="n"/>
      <c r="C127" s="46" t="n"/>
      <c r="D127" s="42" t="n"/>
      <c r="E127" s="47" t="n"/>
      <c r="F127" s="47" t="n"/>
      <c r="G127" s="48" t="n"/>
      <c r="H127" s="46" t="n"/>
      <c r="I127" s="46" t="n"/>
      <c r="J127" s="12">
        <f>IF($E127="","",$E127-IF($F127="",0,$F127))</f>
        <v/>
      </c>
      <c r="K127" s="13">
        <f>IF(OR($E127="",$E127=0),"",IF($F127="",0,$F127)/$E127)</f>
        <v/>
      </c>
      <c r="L127" s="12">
        <f>IF($E127="","",ROUND($E127*IF($G127="",0,$G127),0))</f>
        <v/>
      </c>
      <c r="M127" s="12">
        <f>IF($E127="","",$L127-IF($F127="",0,$F127))</f>
        <v/>
      </c>
      <c r="N127" s="12">
        <f>IF($E127="","",IF(IF($F127="",0,$F127)=0,$E127,IF(IF($G127="",0,$G127)&lt;=0,MAX($E127,IF($F127="",0,$F127)),ROUND(IF($F127="",0,$F127)/$G127,0))))</f>
        <v/>
      </c>
      <c r="O127" s="12">
        <f>IF($N127="","",$E127-$N127)</f>
        <v/>
      </c>
      <c r="P127" s="14">
        <f>IF(AND($A127="",$B127="",$D127="",$E127="",$F127=""),"",IF($E127="","予算が未入力",IF($E127=0,"予算が0円",IF(IF($F127="",0,$F127)&gt;$E127,"超過",IF(AND(IF($F127="",0,$F127)=0,IF($G127="",0,$G127)=0),"未着手",IF($N127&gt;$E127,"超過見込",IF($K127&gt;=$B$3,"注意","予算内")))))))</f>
        <v/>
      </c>
      <c r="Q127" s="14">
        <f>IF($A127="","",TEXT($A127,"yyyy/mm"))</f>
        <v/>
      </c>
    </row>
    <row r="128" hidden="1" ht="22" customHeight="1">
      <c r="A128" s="45" t="n"/>
      <c r="B128" s="46" t="n"/>
      <c r="C128" s="46" t="n"/>
      <c r="D128" s="42" t="n"/>
      <c r="E128" s="47" t="n"/>
      <c r="F128" s="47" t="n"/>
      <c r="G128" s="48" t="n"/>
      <c r="H128" s="46" t="n"/>
      <c r="I128" s="46" t="n"/>
      <c r="J128" s="15">
        <f>IF($E128="","",$E128-IF($F128="",0,$F128))</f>
        <v/>
      </c>
      <c r="K128" s="16">
        <f>IF(OR($E128="",$E128=0),"",IF($F128="",0,$F128)/$E128)</f>
        <v/>
      </c>
      <c r="L128" s="15">
        <f>IF($E128="","",ROUND($E128*IF($G128="",0,$G128),0))</f>
        <v/>
      </c>
      <c r="M128" s="15">
        <f>IF($E128="","",$L128-IF($F128="",0,$F128))</f>
        <v/>
      </c>
      <c r="N128" s="15">
        <f>IF($E128="","",IF(IF($F128="",0,$F128)=0,$E128,IF(IF($G128="",0,$G128)&lt;=0,MAX($E128,IF($F128="",0,$F128)),ROUND(IF($F128="",0,$F128)/$G128,0))))</f>
        <v/>
      </c>
      <c r="O128" s="15">
        <f>IF($N128="","",$E128-$N128)</f>
        <v/>
      </c>
      <c r="P128" s="17">
        <f>IF(AND($A128="",$B128="",$D128="",$E128="",$F128=""),"",IF($E128="","予算が未入力",IF($E128=0,"予算が0円",IF(IF($F128="",0,$F128)&gt;$E128,"超過",IF(AND(IF($F128="",0,$F128)=0,IF($G128="",0,$G128)=0),"未着手",IF($N128&gt;$E128,"超過見込",IF($K128&gt;=$B$3,"注意","予算内")))))))</f>
        <v/>
      </c>
      <c r="Q128" s="17">
        <f>IF($A128="","",TEXT($A128,"yyyy/mm"))</f>
        <v/>
      </c>
    </row>
    <row r="129" hidden="1" ht="22" customHeight="1">
      <c r="A129" s="45" t="n"/>
      <c r="B129" s="46" t="n"/>
      <c r="C129" s="46" t="n"/>
      <c r="D129" s="42" t="n"/>
      <c r="E129" s="47" t="n"/>
      <c r="F129" s="47" t="n"/>
      <c r="G129" s="48" t="n"/>
      <c r="H129" s="46" t="n"/>
      <c r="I129" s="46" t="n"/>
      <c r="J129" s="12">
        <f>IF($E129="","",$E129-IF($F129="",0,$F129))</f>
        <v/>
      </c>
      <c r="K129" s="13">
        <f>IF(OR($E129="",$E129=0),"",IF($F129="",0,$F129)/$E129)</f>
        <v/>
      </c>
      <c r="L129" s="12">
        <f>IF($E129="","",ROUND($E129*IF($G129="",0,$G129),0))</f>
        <v/>
      </c>
      <c r="M129" s="12">
        <f>IF($E129="","",$L129-IF($F129="",0,$F129))</f>
        <v/>
      </c>
      <c r="N129" s="12">
        <f>IF($E129="","",IF(IF($F129="",0,$F129)=0,$E129,IF(IF($G129="",0,$G129)&lt;=0,MAX($E129,IF($F129="",0,$F129)),ROUND(IF($F129="",0,$F129)/$G129,0))))</f>
        <v/>
      </c>
      <c r="O129" s="12">
        <f>IF($N129="","",$E129-$N129)</f>
        <v/>
      </c>
      <c r="P129" s="14">
        <f>IF(AND($A129="",$B129="",$D129="",$E129="",$F129=""),"",IF($E129="","予算が未入力",IF($E129=0,"予算が0円",IF(IF($F129="",0,$F129)&gt;$E129,"超過",IF(AND(IF($F129="",0,$F129)=0,IF($G129="",0,$G129)=0),"未着手",IF($N129&gt;$E129,"超過見込",IF($K129&gt;=$B$3,"注意","予算内")))))))</f>
        <v/>
      </c>
      <c r="Q129" s="14">
        <f>IF($A129="","",TEXT($A129,"yyyy/mm"))</f>
        <v/>
      </c>
    </row>
    <row r="130" hidden="1" ht="22" customHeight="1">
      <c r="A130" s="45" t="n"/>
      <c r="B130" s="46" t="n"/>
      <c r="C130" s="46" t="n"/>
      <c r="D130" s="42" t="n"/>
      <c r="E130" s="47" t="n"/>
      <c r="F130" s="47" t="n"/>
      <c r="G130" s="48" t="n"/>
      <c r="H130" s="46" t="n"/>
      <c r="I130" s="46" t="n"/>
      <c r="J130" s="15">
        <f>IF($E130="","",$E130-IF($F130="",0,$F130))</f>
        <v/>
      </c>
      <c r="K130" s="16">
        <f>IF(OR($E130="",$E130=0),"",IF($F130="",0,$F130)/$E130)</f>
        <v/>
      </c>
      <c r="L130" s="15">
        <f>IF($E130="","",ROUND($E130*IF($G130="",0,$G130),0))</f>
        <v/>
      </c>
      <c r="M130" s="15">
        <f>IF($E130="","",$L130-IF($F130="",0,$F130))</f>
        <v/>
      </c>
      <c r="N130" s="15">
        <f>IF($E130="","",IF(IF($F130="",0,$F130)=0,$E130,IF(IF($G130="",0,$G130)&lt;=0,MAX($E130,IF($F130="",0,$F130)),ROUND(IF($F130="",0,$F130)/$G130,0))))</f>
        <v/>
      </c>
      <c r="O130" s="15">
        <f>IF($N130="","",$E130-$N130)</f>
        <v/>
      </c>
      <c r="P130" s="17">
        <f>IF(AND($A130="",$B130="",$D130="",$E130="",$F130=""),"",IF($E130="","予算が未入力",IF($E130=0,"予算が0円",IF(IF($F130="",0,$F130)&gt;$E130,"超過",IF(AND(IF($F130="",0,$F130)=0,IF($G130="",0,$G130)=0),"未着手",IF($N130&gt;$E130,"超過見込",IF($K130&gt;=$B$3,"注意","予算内")))))))</f>
        <v/>
      </c>
      <c r="Q130" s="17">
        <f>IF($A130="","",TEXT($A130,"yyyy/mm"))</f>
        <v/>
      </c>
    </row>
    <row r="131" hidden="1" ht="22" customHeight="1">
      <c r="A131" s="45" t="n"/>
      <c r="B131" s="46" t="n"/>
      <c r="C131" s="46" t="n"/>
      <c r="D131" s="42" t="n"/>
      <c r="E131" s="47" t="n"/>
      <c r="F131" s="47" t="n"/>
      <c r="G131" s="48" t="n"/>
      <c r="H131" s="46" t="n"/>
      <c r="I131" s="46" t="n"/>
      <c r="J131" s="12">
        <f>IF($E131="","",$E131-IF($F131="",0,$F131))</f>
        <v/>
      </c>
      <c r="K131" s="13">
        <f>IF(OR($E131="",$E131=0),"",IF($F131="",0,$F131)/$E131)</f>
        <v/>
      </c>
      <c r="L131" s="12">
        <f>IF($E131="","",ROUND($E131*IF($G131="",0,$G131),0))</f>
        <v/>
      </c>
      <c r="M131" s="12">
        <f>IF($E131="","",$L131-IF($F131="",0,$F131))</f>
        <v/>
      </c>
      <c r="N131" s="12">
        <f>IF($E131="","",IF(IF($F131="",0,$F131)=0,$E131,IF(IF($G131="",0,$G131)&lt;=0,MAX($E131,IF($F131="",0,$F131)),ROUND(IF($F131="",0,$F131)/$G131,0))))</f>
        <v/>
      </c>
      <c r="O131" s="12">
        <f>IF($N131="","",$E131-$N131)</f>
        <v/>
      </c>
      <c r="P131" s="14">
        <f>IF(AND($A131="",$B131="",$D131="",$E131="",$F131=""),"",IF($E131="","予算が未入力",IF($E131=0,"予算が0円",IF(IF($F131="",0,$F131)&gt;$E131,"超過",IF(AND(IF($F131="",0,$F131)=0,IF($G131="",0,$G131)=0),"未着手",IF($N131&gt;$E131,"超過見込",IF($K131&gt;=$B$3,"注意","予算内")))))))</f>
        <v/>
      </c>
      <c r="Q131" s="14">
        <f>IF($A131="","",TEXT($A131,"yyyy/mm"))</f>
        <v/>
      </c>
    </row>
    <row r="132" hidden="1" ht="22" customHeight="1">
      <c r="A132" s="45" t="n"/>
      <c r="B132" s="46" t="n"/>
      <c r="C132" s="46" t="n"/>
      <c r="D132" s="42" t="n"/>
      <c r="E132" s="47" t="n"/>
      <c r="F132" s="47" t="n"/>
      <c r="G132" s="48" t="n"/>
      <c r="H132" s="46" t="n"/>
      <c r="I132" s="46" t="n"/>
      <c r="J132" s="15">
        <f>IF($E132="","",$E132-IF($F132="",0,$F132))</f>
        <v/>
      </c>
      <c r="K132" s="16">
        <f>IF(OR($E132="",$E132=0),"",IF($F132="",0,$F132)/$E132)</f>
        <v/>
      </c>
      <c r="L132" s="15">
        <f>IF($E132="","",ROUND($E132*IF($G132="",0,$G132),0))</f>
        <v/>
      </c>
      <c r="M132" s="15">
        <f>IF($E132="","",$L132-IF($F132="",0,$F132))</f>
        <v/>
      </c>
      <c r="N132" s="15">
        <f>IF($E132="","",IF(IF($F132="",0,$F132)=0,$E132,IF(IF($G132="",0,$G132)&lt;=0,MAX($E132,IF($F132="",0,$F132)),ROUND(IF($F132="",0,$F132)/$G132,0))))</f>
        <v/>
      </c>
      <c r="O132" s="15">
        <f>IF($N132="","",$E132-$N132)</f>
        <v/>
      </c>
      <c r="P132" s="17">
        <f>IF(AND($A132="",$B132="",$D132="",$E132="",$F132=""),"",IF($E132="","予算が未入力",IF($E132=0,"予算が0円",IF(IF($F132="",0,$F132)&gt;$E132,"超過",IF(AND(IF($F132="",0,$F132)=0,IF($G132="",0,$G132)=0),"未着手",IF($N132&gt;$E132,"超過見込",IF($K132&gt;=$B$3,"注意","予算内")))))))</f>
        <v/>
      </c>
      <c r="Q132" s="17">
        <f>IF($A132="","",TEXT($A132,"yyyy/mm"))</f>
        <v/>
      </c>
    </row>
    <row r="133" hidden="1" ht="22" customHeight="1">
      <c r="A133" s="45" t="n"/>
      <c r="B133" s="46" t="n"/>
      <c r="C133" s="46" t="n"/>
      <c r="D133" s="42" t="n"/>
      <c r="E133" s="47" t="n"/>
      <c r="F133" s="47" t="n"/>
      <c r="G133" s="48" t="n"/>
      <c r="H133" s="46" t="n"/>
      <c r="I133" s="46" t="n"/>
      <c r="J133" s="12">
        <f>IF($E133="","",$E133-IF($F133="",0,$F133))</f>
        <v/>
      </c>
      <c r="K133" s="13">
        <f>IF(OR($E133="",$E133=0),"",IF($F133="",0,$F133)/$E133)</f>
        <v/>
      </c>
      <c r="L133" s="12">
        <f>IF($E133="","",ROUND($E133*IF($G133="",0,$G133),0))</f>
        <v/>
      </c>
      <c r="M133" s="12">
        <f>IF($E133="","",$L133-IF($F133="",0,$F133))</f>
        <v/>
      </c>
      <c r="N133" s="12">
        <f>IF($E133="","",IF(IF($F133="",0,$F133)=0,$E133,IF(IF($G133="",0,$G133)&lt;=0,MAX($E133,IF($F133="",0,$F133)),ROUND(IF($F133="",0,$F133)/$G133,0))))</f>
        <v/>
      </c>
      <c r="O133" s="12">
        <f>IF($N133="","",$E133-$N133)</f>
        <v/>
      </c>
      <c r="P133" s="14">
        <f>IF(AND($A133="",$B133="",$D133="",$E133="",$F133=""),"",IF($E133="","予算が未入力",IF($E133=0,"予算が0円",IF(IF($F133="",0,$F133)&gt;$E133,"超過",IF(AND(IF($F133="",0,$F133)=0,IF($G133="",0,$G133)=0),"未着手",IF($N133&gt;$E133,"超過見込",IF($K133&gt;=$B$3,"注意","予算内")))))))</f>
        <v/>
      </c>
      <c r="Q133" s="14">
        <f>IF($A133="","",TEXT($A133,"yyyy/mm"))</f>
        <v/>
      </c>
    </row>
    <row r="134" hidden="1" ht="22" customHeight="1">
      <c r="A134" s="45" t="n"/>
      <c r="B134" s="46" t="n"/>
      <c r="C134" s="46" t="n"/>
      <c r="D134" s="42" t="n"/>
      <c r="E134" s="47" t="n"/>
      <c r="F134" s="47" t="n"/>
      <c r="G134" s="48" t="n"/>
      <c r="H134" s="46" t="n"/>
      <c r="I134" s="46" t="n"/>
      <c r="J134" s="15">
        <f>IF($E134="","",$E134-IF($F134="",0,$F134))</f>
        <v/>
      </c>
      <c r="K134" s="16">
        <f>IF(OR($E134="",$E134=0),"",IF($F134="",0,$F134)/$E134)</f>
        <v/>
      </c>
      <c r="L134" s="15">
        <f>IF($E134="","",ROUND($E134*IF($G134="",0,$G134),0))</f>
        <v/>
      </c>
      <c r="M134" s="15">
        <f>IF($E134="","",$L134-IF($F134="",0,$F134))</f>
        <v/>
      </c>
      <c r="N134" s="15">
        <f>IF($E134="","",IF(IF($F134="",0,$F134)=0,$E134,IF(IF($G134="",0,$G134)&lt;=0,MAX($E134,IF($F134="",0,$F134)),ROUND(IF($F134="",0,$F134)/$G134,0))))</f>
        <v/>
      </c>
      <c r="O134" s="15">
        <f>IF($N134="","",$E134-$N134)</f>
        <v/>
      </c>
      <c r="P134" s="17">
        <f>IF(AND($A134="",$B134="",$D134="",$E134="",$F134=""),"",IF($E134="","予算が未入力",IF($E134=0,"予算が0円",IF(IF($F134="",0,$F134)&gt;$E134,"超過",IF(AND(IF($F134="",0,$F134)=0,IF($G134="",0,$G134)=0),"未着手",IF($N134&gt;$E134,"超過見込",IF($K134&gt;=$B$3,"注意","予算内")))))))</f>
        <v/>
      </c>
      <c r="Q134" s="17">
        <f>IF($A134="","",TEXT($A134,"yyyy/mm"))</f>
        <v/>
      </c>
    </row>
    <row r="135" hidden="1" ht="22" customHeight="1">
      <c r="A135" s="45" t="n"/>
      <c r="B135" s="46" t="n"/>
      <c r="C135" s="46" t="n"/>
      <c r="D135" s="42" t="n"/>
      <c r="E135" s="47" t="n"/>
      <c r="F135" s="47" t="n"/>
      <c r="G135" s="48" t="n"/>
      <c r="H135" s="46" t="n"/>
      <c r="I135" s="46" t="n"/>
      <c r="J135" s="12">
        <f>IF($E135="","",$E135-IF($F135="",0,$F135))</f>
        <v/>
      </c>
      <c r="K135" s="13">
        <f>IF(OR($E135="",$E135=0),"",IF($F135="",0,$F135)/$E135)</f>
        <v/>
      </c>
      <c r="L135" s="12">
        <f>IF($E135="","",ROUND($E135*IF($G135="",0,$G135),0))</f>
        <v/>
      </c>
      <c r="M135" s="12">
        <f>IF($E135="","",$L135-IF($F135="",0,$F135))</f>
        <v/>
      </c>
      <c r="N135" s="12">
        <f>IF($E135="","",IF(IF($F135="",0,$F135)=0,$E135,IF(IF($G135="",0,$G135)&lt;=0,MAX($E135,IF($F135="",0,$F135)),ROUND(IF($F135="",0,$F135)/$G135,0))))</f>
        <v/>
      </c>
      <c r="O135" s="12">
        <f>IF($N135="","",$E135-$N135)</f>
        <v/>
      </c>
      <c r="P135" s="14">
        <f>IF(AND($A135="",$B135="",$D135="",$E135="",$F135=""),"",IF($E135="","予算が未入力",IF($E135=0,"予算が0円",IF(IF($F135="",0,$F135)&gt;$E135,"超過",IF(AND(IF($F135="",0,$F135)=0,IF($G135="",0,$G135)=0),"未着手",IF($N135&gt;$E135,"超過見込",IF($K135&gt;=$B$3,"注意","予算内")))))))</f>
        <v/>
      </c>
      <c r="Q135" s="14">
        <f>IF($A135="","",TEXT($A135,"yyyy/mm"))</f>
        <v/>
      </c>
    </row>
    <row r="136" hidden="1" ht="22" customHeight="1">
      <c r="A136" s="45" t="n"/>
      <c r="B136" s="46" t="n"/>
      <c r="C136" s="46" t="n"/>
      <c r="D136" s="42" t="n"/>
      <c r="E136" s="47" t="n"/>
      <c r="F136" s="47" t="n"/>
      <c r="G136" s="48" t="n"/>
      <c r="H136" s="46" t="n"/>
      <c r="I136" s="46" t="n"/>
      <c r="J136" s="15">
        <f>IF($E136="","",$E136-IF($F136="",0,$F136))</f>
        <v/>
      </c>
      <c r="K136" s="16">
        <f>IF(OR($E136="",$E136=0),"",IF($F136="",0,$F136)/$E136)</f>
        <v/>
      </c>
      <c r="L136" s="15">
        <f>IF($E136="","",ROUND($E136*IF($G136="",0,$G136),0))</f>
        <v/>
      </c>
      <c r="M136" s="15">
        <f>IF($E136="","",$L136-IF($F136="",0,$F136))</f>
        <v/>
      </c>
      <c r="N136" s="15">
        <f>IF($E136="","",IF(IF($F136="",0,$F136)=0,$E136,IF(IF($G136="",0,$G136)&lt;=0,MAX($E136,IF($F136="",0,$F136)),ROUND(IF($F136="",0,$F136)/$G136,0))))</f>
        <v/>
      </c>
      <c r="O136" s="15">
        <f>IF($N136="","",$E136-$N136)</f>
        <v/>
      </c>
      <c r="P136" s="17">
        <f>IF(AND($A136="",$B136="",$D136="",$E136="",$F136=""),"",IF($E136="","予算が未入力",IF($E136=0,"予算が0円",IF(IF($F136="",0,$F136)&gt;$E136,"超過",IF(AND(IF($F136="",0,$F136)=0,IF($G136="",0,$G136)=0),"未着手",IF($N136&gt;$E136,"超過見込",IF($K136&gt;=$B$3,"注意","予算内")))))))</f>
        <v/>
      </c>
      <c r="Q136" s="17">
        <f>IF($A136="","",TEXT($A136,"yyyy/mm"))</f>
        <v/>
      </c>
    </row>
    <row r="137" hidden="1" ht="22" customHeight="1">
      <c r="A137" s="45" t="n"/>
      <c r="B137" s="46" t="n"/>
      <c r="C137" s="46" t="n"/>
      <c r="D137" s="42" t="n"/>
      <c r="E137" s="47" t="n"/>
      <c r="F137" s="47" t="n"/>
      <c r="G137" s="48" t="n"/>
      <c r="H137" s="46" t="n"/>
      <c r="I137" s="46" t="n"/>
      <c r="J137" s="12">
        <f>IF($E137="","",$E137-IF($F137="",0,$F137))</f>
        <v/>
      </c>
      <c r="K137" s="13">
        <f>IF(OR($E137="",$E137=0),"",IF($F137="",0,$F137)/$E137)</f>
        <v/>
      </c>
      <c r="L137" s="12">
        <f>IF($E137="","",ROUND($E137*IF($G137="",0,$G137),0))</f>
        <v/>
      </c>
      <c r="M137" s="12">
        <f>IF($E137="","",$L137-IF($F137="",0,$F137))</f>
        <v/>
      </c>
      <c r="N137" s="12">
        <f>IF($E137="","",IF(IF($F137="",0,$F137)=0,$E137,IF(IF($G137="",0,$G137)&lt;=0,MAX($E137,IF($F137="",0,$F137)),ROUND(IF($F137="",0,$F137)/$G137,0))))</f>
        <v/>
      </c>
      <c r="O137" s="12">
        <f>IF($N137="","",$E137-$N137)</f>
        <v/>
      </c>
      <c r="P137" s="14">
        <f>IF(AND($A137="",$B137="",$D137="",$E137="",$F137=""),"",IF($E137="","予算が未入力",IF($E137=0,"予算が0円",IF(IF($F137="",0,$F137)&gt;$E137,"超過",IF(AND(IF($F137="",0,$F137)=0,IF($G137="",0,$G137)=0),"未着手",IF($N137&gt;$E137,"超過見込",IF($K137&gt;=$B$3,"注意","予算内")))))))</f>
        <v/>
      </c>
      <c r="Q137" s="14">
        <f>IF($A137="","",TEXT($A137,"yyyy/mm"))</f>
        <v/>
      </c>
    </row>
    <row r="138" hidden="1" ht="22" customHeight="1">
      <c r="A138" s="45" t="n"/>
      <c r="B138" s="46" t="n"/>
      <c r="C138" s="46" t="n"/>
      <c r="D138" s="42" t="n"/>
      <c r="E138" s="47" t="n"/>
      <c r="F138" s="47" t="n"/>
      <c r="G138" s="48" t="n"/>
      <c r="H138" s="46" t="n"/>
      <c r="I138" s="46" t="n"/>
      <c r="J138" s="15">
        <f>IF($E138="","",$E138-IF($F138="",0,$F138))</f>
        <v/>
      </c>
      <c r="K138" s="16">
        <f>IF(OR($E138="",$E138=0),"",IF($F138="",0,$F138)/$E138)</f>
        <v/>
      </c>
      <c r="L138" s="15">
        <f>IF($E138="","",ROUND($E138*IF($G138="",0,$G138),0))</f>
        <v/>
      </c>
      <c r="M138" s="15">
        <f>IF($E138="","",$L138-IF($F138="",0,$F138))</f>
        <v/>
      </c>
      <c r="N138" s="15">
        <f>IF($E138="","",IF(IF($F138="",0,$F138)=0,$E138,IF(IF($G138="",0,$G138)&lt;=0,MAX($E138,IF($F138="",0,$F138)),ROUND(IF($F138="",0,$F138)/$G138,0))))</f>
        <v/>
      </c>
      <c r="O138" s="15">
        <f>IF($N138="","",$E138-$N138)</f>
        <v/>
      </c>
      <c r="P138" s="17">
        <f>IF(AND($A138="",$B138="",$D138="",$E138="",$F138=""),"",IF($E138="","予算が未入力",IF($E138=0,"予算が0円",IF(IF($F138="",0,$F138)&gt;$E138,"超過",IF(AND(IF($F138="",0,$F138)=0,IF($G138="",0,$G138)=0),"未着手",IF($N138&gt;$E138,"超過見込",IF($K138&gt;=$B$3,"注意","予算内")))))))</f>
        <v/>
      </c>
      <c r="Q138" s="17">
        <f>IF($A138="","",TEXT($A138,"yyyy/mm"))</f>
        <v/>
      </c>
    </row>
    <row r="139" hidden="1" ht="22" customHeight="1">
      <c r="A139" s="45" t="n"/>
      <c r="B139" s="46" t="n"/>
      <c r="C139" s="46" t="n"/>
      <c r="D139" s="42" t="n"/>
      <c r="E139" s="47" t="n"/>
      <c r="F139" s="47" t="n"/>
      <c r="G139" s="48" t="n"/>
      <c r="H139" s="46" t="n"/>
      <c r="I139" s="46" t="n"/>
      <c r="J139" s="12">
        <f>IF($E139="","",$E139-IF($F139="",0,$F139))</f>
        <v/>
      </c>
      <c r="K139" s="13">
        <f>IF(OR($E139="",$E139=0),"",IF($F139="",0,$F139)/$E139)</f>
        <v/>
      </c>
      <c r="L139" s="12">
        <f>IF($E139="","",ROUND($E139*IF($G139="",0,$G139),0))</f>
        <v/>
      </c>
      <c r="M139" s="12">
        <f>IF($E139="","",$L139-IF($F139="",0,$F139))</f>
        <v/>
      </c>
      <c r="N139" s="12">
        <f>IF($E139="","",IF(IF($F139="",0,$F139)=0,$E139,IF(IF($G139="",0,$G139)&lt;=0,MAX($E139,IF($F139="",0,$F139)),ROUND(IF($F139="",0,$F139)/$G139,0))))</f>
        <v/>
      </c>
      <c r="O139" s="12">
        <f>IF($N139="","",$E139-$N139)</f>
        <v/>
      </c>
      <c r="P139" s="14">
        <f>IF(AND($A139="",$B139="",$D139="",$E139="",$F139=""),"",IF($E139="","予算が未入力",IF($E139=0,"予算が0円",IF(IF($F139="",0,$F139)&gt;$E139,"超過",IF(AND(IF($F139="",0,$F139)=0,IF($G139="",0,$G139)=0),"未着手",IF($N139&gt;$E139,"超過見込",IF($K139&gt;=$B$3,"注意","予算内")))))))</f>
        <v/>
      </c>
      <c r="Q139" s="14">
        <f>IF($A139="","",TEXT($A139,"yyyy/mm"))</f>
        <v/>
      </c>
    </row>
    <row r="140" hidden="1" ht="22" customHeight="1">
      <c r="A140" s="45" t="n"/>
      <c r="B140" s="46" t="n"/>
      <c r="C140" s="46" t="n"/>
      <c r="D140" s="42" t="n"/>
      <c r="E140" s="47" t="n"/>
      <c r="F140" s="47" t="n"/>
      <c r="G140" s="48" t="n"/>
      <c r="H140" s="46" t="n"/>
      <c r="I140" s="46" t="n"/>
      <c r="J140" s="15">
        <f>IF($E140="","",$E140-IF($F140="",0,$F140))</f>
        <v/>
      </c>
      <c r="K140" s="16">
        <f>IF(OR($E140="",$E140=0),"",IF($F140="",0,$F140)/$E140)</f>
        <v/>
      </c>
      <c r="L140" s="15">
        <f>IF($E140="","",ROUND($E140*IF($G140="",0,$G140),0))</f>
        <v/>
      </c>
      <c r="M140" s="15">
        <f>IF($E140="","",$L140-IF($F140="",0,$F140))</f>
        <v/>
      </c>
      <c r="N140" s="15">
        <f>IF($E140="","",IF(IF($F140="",0,$F140)=0,$E140,IF(IF($G140="",0,$G140)&lt;=0,MAX($E140,IF($F140="",0,$F140)),ROUND(IF($F140="",0,$F140)/$G140,0))))</f>
        <v/>
      </c>
      <c r="O140" s="15">
        <f>IF($N140="","",$E140-$N140)</f>
        <v/>
      </c>
      <c r="P140" s="17">
        <f>IF(AND($A140="",$B140="",$D140="",$E140="",$F140=""),"",IF($E140="","予算が未入力",IF($E140=0,"予算が0円",IF(IF($F140="",0,$F140)&gt;$E140,"超過",IF(AND(IF($F140="",0,$F140)=0,IF($G140="",0,$G140)=0),"未着手",IF($N140&gt;$E140,"超過見込",IF($K140&gt;=$B$3,"注意","予算内")))))))</f>
        <v/>
      </c>
      <c r="Q140" s="17">
        <f>IF($A140="","",TEXT($A140,"yyyy/mm"))</f>
        <v/>
      </c>
    </row>
    <row r="141" hidden="1" ht="22" customHeight="1">
      <c r="A141" s="45" t="n"/>
      <c r="B141" s="46" t="n"/>
      <c r="C141" s="46" t="n"/>
      <c r="D141" s="42" t="n"/>
      <c r="E141" s="47" t="n"/>
      <c r="F141" s="47" t="n"/>
      <c r="G141" s="48" t="n"/>
      <c r="H141" s="46" t="n"/>
      <c r="I141" s="46" t="n"/>
      <c r="J141" s="12">
        <f>IF($E141="","",$E141-IF($F141="",0,$F141))</f>
        <v/>
      </c>
      <c r="K141" s="13">
        <f>IF(OR($E141="",$E141=0),"",IF($F141="",0,$F141)/$E141)</f>
        <v/>
      </c>
      <c r="L141" s="12">
        <f>IF($E141="","",ROUND($E141*IF($G141="",0,$G141),0))</f>
        <v/>
      </c>
      <c r="M141" s="12">
        <f>IF($E141="","",$L141-IF($F141="",0,$F141))</f>
        <v/>
      </c>
      <c r="N141" s="12">
        <f>IF($E141="","",IF(IF($F141="",0,$F141)=0,$E141,IF(IF($G141="",0,$G141)&lt;=0,MAX($E141,IF($F141="",0,$F141)),ROUND(IF($F141="",0,$F141)/$G141,0))))</f>
        <v/>
      </c>
      <c r="O141" s="12">
        <f>IF($N141="","",$E141-$N141)</f>
        <v/>
      </c>
      <c r="P141" s="14">
        <f>IF(AND($A141="",$B141="",$D141="",$E141="",$F141=""),"",IF($E141="","予算が未入力",IF($E141=0,"予算が0円",IF(IF($F141="",0,$F141)&gt;$E141,"超過",IF(AND(IF($F141="",0,$F141)=0,IF($G141="",0,$G141)=0),"未着手",IF($N141&gt;$E141,"超過見込",IF($K141&gt;=$B$3,"注意","予算内")))))))</f>
        <v/>
      </c>
      <c r="Q141" s="14">
        <f>IF($A141="","",TEXT($A141,"yyyy/mm"))</f>
        <v/>
      </c>
    </row>
    <row r="142" hidden="1" ht="22" customHeight="1">
      <c r="A142" s="45" t="n"/>
      <c r="B142" s="46" t="n"/>
      <c r="C142" s="46" t="n"/>
      <c r="D142" s="42" t="n"/>
      <c r="E142" s="47" t="n"/>
      <c r="F142" s="47" t="n"/>
      <c r="G142" s="48" t="n"/>
      <c r="H142" s="46" t="n"/>
      <c r="I142" s="46" t="n"/>
      <c r="J142" s="15">
        <f>IF($E142="","",$E142-IF($F142="",0,$F142))</f>
        <v/>
      </c>
      <c r="K142" s="16">
        <f>IF(OR($E142="",$E142=0),"",IF($F142="",0,$F142)/$E142)</f>
        <v/>
      </c>
      <c r="L142" s="15">
        <f>IF($E142="","",ROUND($E142*IF($G142="",0,$G142),0))</f>
        <v/>
      </c>
      <c r="M142" s="15">
        <f>IF($E142="","",$L142-IF($F142="",0,$F142))</f>
        <v/>
      </c>
      <c r="N142" s="15">
        <f>IF($E142="","",IF(IF($F142="",0,$F142)=0,$E142,IF(IF($G142="",0,$G142)&lt;=0,MAX($E142,IF($F142="",0,$F142)),ROUND(IF($F142="",0,$F142)/$G142,0))))</f>
        <v/>
      </c>
      <c r="O142" s="15">
        <f>IF($N142="","",$E142-$N142)</f>
        <v/>
      </c>
      <c r="P142" s="17">
        <f>IF(AND($A142="",$B142="",$D142="",$E142="",$F142=""),"",IF($E142="","予算が未入力",IF($E142=0,"予算が0円",IF(IF($F142="",0,$F142)&gt;$E142,"超過",IF(AND(IF($F142="",0,$F142)=0,IF($G142="",0,$G142)=0),"未着手",IF($N142&gt;$E142,"超過見込",IF($K142&gt;=$B$3,"注意","予算内")))))))</f>
        <v/>
      </c>
      <c r="Q142" s="17">
        <f>IF($A142="","",TEXT($A142,"yyyy/mm"))</f>
        <v/>
      </c>
    </row>
    <row r="143" hidden="1" ht="22" customHeight="1">
      <c r="A143" s="45" t="n"/>
      <c r="B143" s="46" t="n"/>
      <c r="C143" s="46" t="n"/>
      <c r="D143" s="42" t="n"/>
      <c r="E143" s="47" t="n"/>
      <c r="F143" s="47" t="n"/>
      <c r="G143" s="48" t="n"/>
      <c r="H143" s="46" t="n"/>
      <c r="I143" s="46" t="n"/>
      <c r="J143" s="12">
        <f>IF($E143="","",$E143-IF($F143="",0,$F143))</f>
        <v/>
      </c>
      <c r="K143" s="13">
        <f>IF(OR($E143="",$E143=0),"",IF($F143="",0,$F143)/$E143)</f>
        <v/>
      </c>
      <c r="L143" s="12">
        <f>IF($E143="","",ROUND($E143*IF($G143="",0,$G143),0))</f>
        <v/>
      </c>
      <c r="M143" s="12">
        <f>IF($E143="","",$L143-IF($F143="",0,$F143))</f>
        <v/>
      </c>
      <c r="N143" s="12">
        <f>IF($E143="","",IF(IF($F143="",0,$F143)=0,$E143,IF(IF($G143="",0,$G143)&lt;=0,MAX($E143,IF($F143="",0,$F143)),ROUND(IF($F143="",0,$F143)/$G143,0))))</f>
        <v/>
      </c>
      <c r="O143" s="12">
        <f>IF($N143="","",$E143-$N143)</f>
        <v/>
      </c>
      <c r="P143" s="14">
        <f>IF(AND($A143="",$B143="",$D143="",$E143="",$F143=""),"",IF($E143="","予算が未入力",IF($E143=0,"予算が0円",IF(IF($F143="",0,$F143)&gt;$E143,"超過",IF(AND(IF($F143="",0,$F143)=0,IF($G143="",0,$G143)=0),"未着手",IF($N143&gt;$E143,"超過見込",IF($K143&gt;=$B$3,"注意","予算内")))))))</f>
        <v/>
      </c>
      <c r="Q143" s="14">
        <f>IF($A143="","",TEXT($A143,"yyyy/mm"))</f>
        <v/>
      </c>
    </row>
    <row r="144" hidden="1" ht="22" customHeight="1">
      <c r="A144" s="45" t="n"/>
      <c r="B144" s="46" t="n"/>
      <c r="C144" s="46" t="n"/>
      <c r="D144" s="42" t="n"/>
      <c r="E144" s="47" t="n"/>
      <c r="F144" s="47" t="n"/>
      <c r="G144" s="48" t="n"/>
      <c r="H144" s="46" t="n"/>
      <c r="I144" s="46" t="n"/>
      <c r="J144" s="15">
        <f>IF($E144="","",$E144-IF($F144="",0,$F144))</f>
        <v/>
      </c>
      <c r="K144" s="16">
        <f>IF(OR($E144="",$E144=0),"",IF($F144="",0,$F144)/$E144)</f>
        <v/>
      </c>
      <c r="L144" s="15">
        <f>IF($E144="","",ROUND($E144*IF($G144="",0,$G144),0))</f>
        <v/>
      </c>
      <c r="M144" s="15">
        <f>IF($E144="","",$L144-IF($F144="",0,$F144))</f>
        <v/>
      </c>
      <c r="N144" s="15">
        <f>IF($E144="","",IF(IF($F144="",0,$F144)=0,$E144,IF(IF($G144="",0,$G144)&lt;=0,MAX($E144,IF($F144="",0,$F144)),ROUND(IF($F144="",0,$F144)/$G144,0))))</f>
        <v/>
      </c>
      <c r="O144" s="15">
        <f>IF($N144="","",$E144-$N144)</f>
        <v/>
      </c>
      <c r="P144" s="17">
        <f>IF(AND($A144="",$B144="",$D144="",$E144="",$F144=""),"",IF($E144="","予算が未入力",IF($E144=0,"予算が0円",IF(IF($F144="",0,$F144)&gt;$E144,"超過",IF(AND(IF($F144="",0,$F144)=0,IF($G144="",0,$G144)=0),"未着手",IF($N144&gt;$E144,"超過見込",IF($K144&gt;=$B$3,"注意","予算内")))))))</f>
        <v/>
      </c>
      <c r="Q144" s="17">
        <f>IF($A144="","",TEXT($A144,"yyyy/mm"))</f>
        <v/>
      </c>
    </row>
    <row r="145" hidden="1" ht="22" customHeight="1">
      <c r="A145" s="45" t="n"/>
      <c r="B145" s="46" t="n"/>
      <c r="C145" s="46" t="n"/>
      <c r="D145" s="42" t="n"/>
      <c r="E145" s="47" t="n"/>
      <c r="F145" s="47" t="n"/>
      <c r="G145" s="48" t="n"/>
      <c r="H145" s="46" t="n"/>
      <c r="I145" s="46" t="n"/>
      <c r="J145" s="12">
        <f>IF($E145="","",$E145-IF($F145="",0,$F145))</f>
        <v/>
      </c>
      <c r="K145" s="13">
        <f>IF(OR($E145="",$E145=0),"",IF($F145="",0,$F145)/$E145)</f>
        <v/>
      </c>
      <c r="L145" s="12">
        <f>IF($E145="","",ROUND($E145*IF($G145="",0,$G145),0))</f>
        <v/>
      </c>
      <c r="M145" s="12">
        <f>IF($E145="","",$L145-IF($F145="",0,$F145))</f>
        <v/>
      </c>
      <c r="N145" s="12">
        <f>IF($E145="","",IF(IF($F145="",0,$F145)=0,$E145,IF(IF($G145="",0,$G145)&lt;=0,MAX($E145,IF($F145="",0,$F145)),ROUND(IF($F145="",0,$F145)/$G145,0))))</f>
        <v/>
      </c>
      <c r="O145" s="12">
        <f>IF($N145="","",$E145-$N145)</f>
        <v/>
      </c>
      <c r="P145" s="14">
        <f>IF(AND($A145="",$B145="",$D145="",$E145="",$F145=""),"",IF($E145="","予算が未入力",IF($E145=0,"予算が0円",IF(IF($F145="",0,$F145)&gt;$E145,"超過",IF(AND(IF($F145="",0,$F145)=0,IF($G145="",0,$G145)=0),"未着手",IF($N145&gt;$E145,"超過見込",IF($K145&gt;=$B$3,"注意","予算内")))))))</f>
        <v/>
      </c>
      <c r="Q145" s="14">
        <f>IF($A145="","",TEXT($A145,"yyyy/mm"))</f>
        <v/>
      </c>
    </row>
    <row r="146" hidden="1" ht="22" customHeight="1">
      <c r="A146" s="45" t="n"/>
      <c r="B146" s="46" t="n"/>
      <c r="C146" s="46" t="n"/>
      <c r="D146" s="42" t="n"/>
      <c r="E146" s="47" t="n"/>
      <c r="F146" s="47" t="n"/>
      <c r="G146" s="48" t="n"/>
      <c r="H146" s="46" t="n"/>
      <c r="I146" s="46" t="n"/>
      <c r="J146" s="15">
        <f>IF($E146="","",$E146-IF($F146="",0,$F146))</f>
        <v/>
      </c>
      <c r="K146" s="16">
        <f>IF(OR($E146="",$E146=0),"",IF($F146="",0,$F146)/$E146)</f>
        <v/>
      </c>
      <c r="L146" s="15">
        <f>IF($E146="","",ROUND($E146*IF($G146="",0,$G146),0))</f>
        <v/>
      </c>
      <c r="M146" s="15">
        <f>IF($E146="","",$L146-IF($F146="",0,$F146))</f>
        <v/>
      </c>
      <c r="N146" s="15">
        <f>IF($E146="","",IF(IF($F146="",0,$F146)=0,$E146,IF(IF($G146="",0,$G146)&lt;=0,MAX($E146,IF($F146="",0,$F146)),ROUND(IF($F146="",0,$F146)/$G146,0))))</f>
        <v/>
      </c>
      <c r="O146" s="15">
        <f>IF($N146="","",$E146-$N146)</f>
        <v/>
      </c>
      <c r="P146" s="17">
        <f>IF(AND($A146="",$B146="",$D146="",$E146="",$F146=""),"",IF($E146="","予算が未入力",IF($E146=0,"予算が0円",IF(IF($F146="",0,$F146)&gt;$E146,"超過",IF(AND(IF($F146="",0,$F146)=0,IF($G146="",0,$G146)=0),"未着手",IF($N146&gt;$E146,"超過見込",IF($K146&gt;=$B$3,"注意","予算内")))))))</f>
        <v/>
      </c>
      <c r="Q146" s="17">
        <f>IF($A146="","",TEXT($A146,"yyyy/mm"))</f>
        <v/>
      </c>
    </row>
    <row r="147" hidden="1" ht="22" customHeight="1">
      <c r="A147" s="45" t="n"/>
      <c r="B147" s="46" t="n"/>
      <c r="C147" s="46" t="n"/>
      <c r="D147" s="42" t="n"/>
      <c r="E147" s="47" t="n"/>
      <c r="F147" s="47" t="n"/>
      <c r="G147" s="48" t="n"/>
      <c r="H147" s="46" t="n"/>
      <c r="I147" s="46" t="n"/>
      <c r="J147" s="12">
        <f>IF($E147="","",$E147-IF($F147="",0,$F147))</f>
        <v/>
      </c>
      <c r="K147" s="13">
        <f>IF(OR($E147="",$E147=0),"",IF($F147="",0,$F147)/$E147)</f>
        <v/>
      </c>
      <c r="L147" s="12">
        <f>IF($E147="","",ROUND($E147*IF($G147="",0,$G147),0))</f>
        <v/>
      </c>
      <c r="M147" s="12">
        <f>IF($E147="","",$L147-IF($F147="",0,$F147))</f>
        <v/>
      </c>
      <c r="N147" s="12">
        <f>IF($E147="","",IF(IF($F147="",0,$F147)=0,$E147,IF(IF($G147="",0,$G147)&lt;=0,MAX($E147,IF($F147="",0,$F147)),ROUND(IF($F147="",0,$F147)/$G147,0))))</f>
        <v/>
      </c>
      <c r="O147" s="12">
        <f>IF($N147="","",$E147-$N147)</f>
        <v/>
      </c>
      <c r="P147" s="14">
        <f>IF(AND($A147="",$B147="",$D147="",$E147="",$F147=""),"",IF($E147="","予算が未入力",IF($E147=0,"予算が0円",IF(IF($F147="",0,$F147)&gt;$E147,"超過",IF(AND(IF($F147="",0,$F147)=0,IF($G147="",0,$G147)=0),"未着手",IF($N147&gt;$E147,"超過見込",IF($K147&gt;=$B$3,"注意","予算内")))))))</f>
        <v/>
      </c>
      <c r="Q147" s="14">
        <f>IF($A147="","",TEXT($A147,"yyyy/mm"))</f>
        <v/>
      </c>
    </row>
    <row r="148" hidden="1" ht="22" customHeight="1">
      <c r="A148" s="45" t="n"/>
      <c r="B148" s="46" t="n"/>
      <c r="C148" s="46" t="n"/>
      <c r="D148" s="42" t="n"/>
      <c r="E148" s="47" t="n"/>
      <c r="F148" s="47" t="n"/>
      <c r="G148" s="48" t="n"/>
      <c r="H148" s="46" t="n"/>
      <c r="I148" s="46" t="n"/>
      <c r="J148" s="15">
        <f>IF($E148="","",$E148-IF($F148="",0,$F148))</f>
        <v/>
      </c>
      <c r="K148" s="16">
        <f>IF(OR($E148="",$E148=0),"",IF($F148="",0,$F148)/$E148)</f>
        <v/>
      </c>
      <c r="L148" s="15">
        <f>IF($E148="","",ROUND($E148*IF($G148="",0,$G148),0))</f>
        <v/>
      </c>
      <c r="M148" s="15">
        <f>IF($E148="","",$L148-IF($F148="",0,$F148))</f>
        <v/>
      </c>
      <c r="N148" s="15">
        <f>IF($E148="","",IF(IF($F148="",0,$F148)=0,$E148,IF(IF($G148="",0,$G148)&lt;=0,MAX($E148,IF($F148="",0,$F148)),ROUND(IF($F148="",0,$F148)/$G148,0))))</f>
        <v/>
      </c>
      <c r="O148" s="15">
        <f>IF($N148="","",$E148-$N148)</f>
        <v/>
      </c>
      <c r="P148" s="17">
        <f>IF(AND($A148="",$B148="",$D148="",$E148="",$F148=""),"",IF($E148="","予算が未入力",IF($E148=0,"予算が0円",IF(IF($F148="",0,$F148)&gt;$E148,"超過",IF(AND(IF($F148="",0,$F148)=0,IF($G148="",0,$G148)=0),"未着手",IF($N148&gt;$E148,"超過見込",IF($K148&gt;=$B$3,"注意","予算内")))))))</f>
        <v/>
      </c>
      <c r="Q148" s="17">
        <f>IF($A148="","",TEXT($A148,"yyyy/mm"))</f>
        <v/>
      </c>
    </row>
    <row r="149" hidden="1" ht="22" customHeight="1">
      <c r="A149" s="45" t="n"/>
      <c r="B149" s="46" t="n"/>
      <c r="C149" s="46" t="n"/>
      <c r="D149" s="42" t="n"/>
      <c r="E149" s="47" t="n"/>
      <c r="F149" s="47" t="n"/>
      <c r="G149" s="48" t="n"/>
      <c r="H149" s="46" t="n"/>
      <c r="I149" s="46" t="n"/>
      <c r="J149" s="12">
        <f>IF($E149="","",$E149-IF($F149="",0,$F149))</f>
        <v/>
      </c>
      <c r="K149" s="13">
        <f>IF(OR($E149="",$E149=0),"",IF($F149="",0,$F149)/$E149)</f>
        <v/>
      </c>
      <c r="L149" s="12">
        <f>IF($E149="","",ROUND($E149*IF($G149="",0,$G149),0))</f>
        <v/>
      </c>
      <c r="M149" s="12">
        <f>IF($E149="","",$L149-IF($F149="",0,$F149))</f>
        <v/>
      </c>
      <c r="N149" s="12">
        <f>IF($E149="","",IF(IF($F149="",0,$F149)=0,$E149,IF(IF($G149="",0,$G149)&lt;=0,MAX($E149,IF($F149="",0,$F149)),ROUND(IF($F149="",0,$F149)/$G149,0))))</f>
        <v/>
      </c>
      <c r="O149" s="12">
        <f>IF($N149="","",$E149-$N149)</f>
        <v/>
      </c>
      <c r="P149" s="14">
        <f>IF(AND($A149="",$B149="",$D149="",$E149="",$F149=""),"",IF($E149="","予算が未入力",IF($E149=0,"予算が0円",IF(IF($F149="",0,$F149)&gt;$E149,"超過",IF(AND(IF($F149="",0,$F149)=0,IF($G149="",0,$G149)=0),"未着手",IF($N149&gt;$E149,"超過見込",IF($K149&gt;=$B$3,"注意","予算内")))))))</f>
        <v/>
      </c>
      <c r="Q149" s="14">
        <f>IF($A149="","",TEXT($A149,"yyyy/mm"))</f>
        <v/>
      </c>
    </row>
    <row r="150" hidden="1" ht="22" customHeight="1">
      <c r="A150" s="45" t="n"/>
      <c r="B150" s="46" t="n"/>
      <c r="C150" s="46" t="n"/>
      <c r="D150" s="42" t="n"/>
      <c r="E150" s="47" t="n"/>
      <c r="F150" s="47" t="n"/>
      <c r="G150" s="48" t="n"/>
      <c r="H150" s="46" t="n"/>
      <c r="I150" s="46" t="n"/>
      <c r="J150" s="15">
        <f>IF($E150="","",$E150-IF($F150="",0,$F150))</f>
        <v/>
      </c>
      <c r="K150" s="16">
        <f>IF(OR($E150="",$E150=0),"",IF($F150="",0,$F150)/$E150)</f>
        <v/>
      </c>
      <c r="L150" s="15">
        <f>IF($E150="","",ROUND($E150*IF($G150="",0,$G150),0))</f>
        <v/>
      </c>
      <c r="M150" s="15">
        <f>IF($E150="","",$L150-IF($F150="",0,$F150))</f>
        <v/>
      </c>
      <c r="N150" s="15">
        <f>IF($E150="","",IF(IF($F150="",0,$F150)=0,$E150,IF(IF($G150="",0,$G150)&lt;=0,MAX($E150,IF($F150="",0,$F150)),ROUND(IF($F150="",0,$F150)/$G150,0))))</f>
        <v/>
      </c>
      <c r="O150" s="15">
        <f>IF($N150="","",$E150-$N150)</f>
        <v/>
      </c>
      <c r="P150" s="17">
        <f>IF(AND($A150="",$B150="",$D150="",$E150="",$F150=""),"",IF($E150="","予算が未入力",IF($E150=0,"予算が0円",IF(IF($F150="",0,$F150)&gt;$E150,"超過",IF(AND(IF($F150="",0,$F150)=0,IF($G150="",0,$G150)=0),"未着手",IF($N150&gt;$E150,"超過見込",IF($K150&gt;=$B$3,"注意","予算内")))))))</f>
        <v/>
      </c>
      <c r="Q150" s="17">
        <f>IF($A150="","",TEXT($A150,"yyyy/mm"))</f>
        <v/>
      </c>
    </row>
    <row r="151" hidden="1" ht="22" customHeight="1">
      <c r="A151" s="45" t="n"/>
      <c r="B151" s="46" t="n"/>
      <c r="C151" s="46" t="n"/>
      <c r="D151" s="42" t="n"/>
      <c r="E151" s="47" t="n"/>
      <c r="F151" s="47" t="n"/>
      <c r="G151" s="48" t="n"/>
      <c r="H151" s="46" t="n"/>
      <c r="I151" s="46" t="n"/>
      <c r="J151" s="12">
        <f>IF($E151="","",$E151-IF($F151="",0,$F151))</f>
        <v/>
      </c>
      <c r="K151" s="13">
        <f>IF(OR($E151="",$E151=0),"",IF($F151="",0,$F151)/$E151)</f>
        <v/>
      </c>
      <c r="L151" s="12">
        <f>IF($E151="","",ROUND($E151*IF($G151="",0,$G151),0))</f>
        <v/>
      </c>
      <c r="M151" s="12">
        <f>IF($E151="","",$L151-IF($F151="",0,$F151))</f>
        <v/>
      </c>
      <c r="N151" s="12">
        <f>IF($E151="","",IF(IF($F151="",0,$F151)=0,$E151,IF(IF($G151="",0,$G151)&lt;=0,MAX($E151,IF($F151="",0,$F151)),ROUND(IF($F151="",0,$F151)/$G151,0))))</f>
        <v/>
      </c>
      <c r="O151" s="12">
        <f>IF($N151="","",$E151-$N151)</f>
        <v/>
      </c>
      <c r="P151" s="14">
        <f>IF(AND($A151="",$B151="",$D151="",$E151="",$F151=""),"",IF($E151="","予算が未入力",IF($E151=0,"予算が0円",IF(IF($F151="",0,$F151)&gt;$E151,"超過",IF(AND(IF($F151="",0,$F151)=0,IF($G151="",0,$G151)=0),"未着手",IF($N151&gt;$E151,"超過見込",IF($K151&gt;=$B$3,"注意","予算内")))))))</f>
        <v/>
      </c>
      <c r="Q151" s="14">
        <f>IF($A151="","",TEXT($A151,"yyyy/mm"))</f>
        <v/>
      </c>
    </row>
    <row r="152" hidden="1" ht="22" customHeight="1">
      <c r="A152" s="45" t="n"/>
      <c r="B152" s="46" t="n"/>
      <c r="C152" s="46" t="n"/>
      <c r="D152" s="42" t="n"/>
      <c r="E152" s="47" t="n"/>
      <c r="F152" s="47" t="n"/>
      <c r="G152" s="48" t="n"/>
      <c r="H152" s="46" t="n"/>
      <c r="I152" s="46" t="n"/>
      <c r="J152" s="15">
        <f>IF($E152="","",$E152-IF($F152="",0,$F152))</f>
        <v/>
      </c>
      <c r="K152" s="16">
        <f>IF(OR($E152="",$E152=0),"",IF($F152="",0,$F152)/$E152)</f>
        <v/>
      </c>
      <c r="L152" s="15">
        <f>IF($E152="","",ROUND($E152*IF($G152="",0,$G152),0))</f>
        <v/>
      </c>
      <c r="M152" s="15">
        <f>IF($E152="","",$L152-IF($F152="",0,$F152))</f>
        <v/>
      </c>
      <c r="N152" s="15">
        <f>IF($E152="","",IF(IF($F152="",0,$F152)=0,$E152,IF(IF($G152="",0,$G152)&lt;=0,MAX($E152,IF($F152="",0,$F152)),ROUND(IF($F152="",0,$F152)/$G152,0))))</f>
        <v/>
      </c>
      <c r="O152" s="15">
        <f>IF($N152="","",$E152-$N152)</f>
        <v/>
      </c>
      <c r="P152" s="17">
        <f>IF(AND($A152="",$B152="",$D152="",$E152="",$F152=""),"",IF($E152="","予算が未入力",IF($E152=0,"予算が0円",IF(IF($F152="",0,$F152)&gt;$E152,"超過",IF(AND(IF($F152="",0,$F152)=0,IF($G152="",0,$G152)=0),"未着手",IF($N152&gt;$E152,"超過見込",IF($K152&gt;=$B$3,"注意","予算内")))))))</f>
        <v/>
      </c>
      <c r="Q152" s="17">
        <f>IF($A152="","",TEXT($A152,"yyyy/mm"))</f>
        <v/>
      </c>
    </row>
    <row r="153" hidden="1" ht="22" customHeight="1">
      <c r="A153" s="45" t="n"/>
      <c r="B153" s="46" t="n"/>
      <c r="C153" s="46" t="n"/>
      <c r="D153" s="42" t="n"/>
      <c r="E153" s="47" t="n"/>
      <c r="F153" s="47" t="n"/>
      <c r="G153" s="48" t="n"/>
      <c r="H153" s="46" t="n"/>
      <c r="I153" s="46" t="n"/>
      <c r="J153" s="12">
        <f>IF($E153="","",$E153-IF($F153="",0,$F153))</f>
        <v/>
      </c>
      <c r="K153" s="13">
        <f>IF(OR($E153="",$E153=0),"",IF($F153="",0,$F153)/$E153)</f>
        <v/>
      </c>
      <c r="L153" s="12">
        <f>IF($E153="","",ROUND($E153*IF($G153="",0,$G153),0))</f>
        <v/>
      </c>
      <c r="M153" s="12">
        <f>IF($E153="","",$L153-IF($F153="",0,$F153))</f>
        <v/>
      </c>
      <c r="N153" s="12">
        <f>IF($E153="","",IF(IF($F153="",0,$F153)=0,$E153,IF(IF($G153="",0,$G153)&lt;=0,MAX($E153,IF($F153="",0,$F153)),ROUND(IF($F153="",0,$F153)/$G153,0))))</f>
        <v/>
      </c>
      <c r="O153" s="12">
        <f>IF($N153="","",$E153-$N153)</f>
        <v/>
      </c>
      <c r="P153" s="14">
        <f>IF(AND($A153="",$B153="",$D153="",$E153="",$F153=""),"",IF($E153="","予算が未入力",IF($E153=0,"予算が0円",IF(IF($F153="",0,$F153)&gt;$E153,"超過",IF(AND(IF($F153="",0,$F153)=0,IF($G153="",0,$G153)=0),"未着手",IF($N153&gt;$E153,"超過見込",IF($K153&gt;=$B$3,"注意","予算内")))))))</f>
        <v/>
      </c>
      <c r="Q153" s="14">
        <f>IF($A153="","",TEXT($A153,"yyyy/mm"))</f>
        <v/>
      </c>
    </row>
    <row r="154" hidden="1" ht="22" customHeight="1">
      <c r="A154" s="45" t="n"/>
      <c r="B154" s="46" t="n"/>
      <c r="C154" s="46" t="n"/>
      <c r="D154" s="42" t="n"/>
      <c r="E154" s="47" t="n"/>
      <c r="F154" s="47" t="n"/>
      <c r="G154" s="48" t="n"/>
      <c r="H154" s="46" t="n"/>
      <c r="I154" s="46" t="n"/>
      <c r="J154" s="15">
        <f>IF($E154="","",$E154-IF($F154="",0,$F154))</f>
        <v/>
      </c>
      <c r="K154" s="16">
        <f>IF(OR($E154="",$E154=0),"",IF($F154="",0,$F154)/$E154)</f>
        <v/>
      </c>
      <c r="L154" s="15">
        <f>IF($E154="","",ROUND($E154*IF($G154="",0,$G154),0))</f>
        <v/>
      </c>
      <c r="M154" s="15">
        <f>IF($E154="","",$L154-IF($F154="",0,$F154))</f>
        <v/>
      </c>
      <c r="N154" s="15">
        <f>IF($E154="","",IF(IF($F154="",0,$F154)=0,$E154,IF(IF($G154="",0,$G154)&lt;=0,MAX($E154,IF($F154="",0,$F154)),ROUND(IF($F154="",0,$F154)/$G154,0))))</f>
        <v/>
      </c>
      <c r="O154" s="15">
        <f>IF($N154="","",$E154-$N154)</f>
        <v/>
      </c>
      <c r="P154" s="17">
        <f>IF(AND($A154="",$B154="",$D154="",$E154="",$F154=""),"",IF($E154="","予算が未入力",IF($E154=0,"予算が0円",IF(IF($F154="",0,$F154)&gt;$E154,"超過",IF(AND(IF($F154="",0,$F154)=0,IF($G154="",0,$G154)=0),"未着手",IF($N154&gt;$E154,"超過見込",IF($K154&gt;=$B$3,"注意","予算内")))))))</f>
        <v/>
      </c>
      <c r="Q154" s="17">
        <f>IF($A154="","",TEXT($A154,"yyyy/mm"))</f>
        <v/>
      </c>
    </row>
    <row r="155" hidden="1" ht="22" customHeight="1">
      <c r="A155" s="45" t="n"/>
      <c r="B155" s="46" t="n"/>
      <c r="C155" s="46" t="n"/>
      <c r="D155" s="42" t="n"/>
      <c r="E155" s="47" t="n"/>
      <c r="F155" s="47" t="n"/>
      <c r="G155" s="48" t="n"/>
      <c r="H155" s="46" t="n"/>
      <c r="I155" s="46" t="n"/>
      <c r="J155" s="12">
        <f>IF($E155="","",$E155-IF($F155="",0,$F155))</f>
        <v/>
      </c>
      <c r="K155" s="13">
        <f>IF(OR($E155="",$E155=0),"",IF($F155="",0,$F155)/$E155)</f>
        <v/>
      </c>
      <c r="L155" s="12">
        <f>IF($E155="","",ROUND($E155*IF($G155="",0,$G155),0))</f>
        <v/>
      </c>
      <c r="M155" s="12">
        <f>IF($E155="","",$L155-IF($F155="",0,$F155))</f>
        <v/>
      </c>
      <c r="N155" s="12">
        <f>IF($E155="","",IF(IF($F155="",0,$F155)=0,$E155,IF(IF($G155="",0,$G155)&lt;=0,MAX($E155,IF($F155="",0,$F155)),ROUND(IF($F155="",0,$F155)/$G155,0))))</f>
        <v/>
      </c>
      <c r="O155" s="12">
        <f>IF($N155="","",$E155-$N155)</f>
        <v/>
      </c>
      <c r="P155" s="14">
        <f>IF(AND($A155="",$B155="",$D155="",$E155="",$F155=""),"",IF($E155="","予算が未入力",IF($E155=0,"予算が0円",IF(IF($F155="",0,$F155)&gt;$E155,"超過",IF(AND(IF($F155="",0,$F155)=0,IF($G155="",0,$G155)=0),"未着手",IF($N155&gt;$E155,"超過見込",IF($K155&gt;=$B$3,"注意","予算内")))))))</f>
        <v/>
      </c>
      <c r="Q155" s="14">
        <f>IF($A155="","",TEXT($A155,"yyyy/mm"))</f>
        <v/>
      </c>
    </row>
    <row r="156" hidden="1" ht="22" customHeight="1">
      <c r="A156" s="45" t="n"/>
      <c r="B156" s="46" t="n"/>
      <c r="C156" s="46" t="n"/>
      <c r="D156" s="42" t="n"/>
      <c r="E156" s="47" t="n"/>
      <c r="F156" s="47" t="n"/>
      <c r="G156" s="48" t="n"/>
      <c r="H156" s="46" t="n"/>
      <c r="I156" s="46" t="n"/>
      <c r="J156" s="15">
        <f>IF($E156="","",$E156-IF($F156="",0,$F156))</f>
        <v/>
      </c>
      <c r="K156" s="16">
        <f>IF(OR($E156="",$E156=0),"",IF($F156="",0,$F156)/$E156)</f>
        <v/>
      </c>
      <c r="L156" s="15">
        <f>IF($E156="","",ROUND($E156*IF($G156="",0,$G156),0))</f>
        <v/>
      </c>
      <c r="M156" s="15">
        <f>IF($E156="","",$L156-IF($F156="",0,$F156))</f>
        <v/>
      </c>
      <c r="N156" s="15">
        <f>IF($E156="","",IF(IF($F156="",0,$F156)=0,$E156,IF(IF($G156="",0,$G156)&lt;=0,MAX($E156,IF($F156="",0,$F156)),ROUND(IF($F156="",0,$F156)/$G156,0))))</f>
        <v/>
      </c>
      <c r="O156" s="15">
        <f>IF($N156="","",$E156-$N156)</f>
        <v/>
      </c>
      <c r="P156" s="17">
        <f>IF(AND($A156="",$B156="",$D156="",$E156="",$F156=""),"",IF($E156="","予算が未入力",IF($E156=0,"予算が0円",IF(IF($F156="",0,$F156)&gt;$E156,"超過",IF(AND(IF($F156="",0,$F156)=0,IF($G156="",0,$G156)=0),"未着手",IF($N156&gt;$E156,"超過見込",IF($K156&gt;=$B$3,"注意","予算内")))))))</f>
        <v/>
      </c>
      <c r="Q156" s="17">
        <f>IF($A156="","",TEXT($A156,"yyyy/mm"))</f>
        <v/>
      </c>
    </row>
    <row r="157" hidden="1" ht="22" customHeight="1">
      <c r="A157" s="45" t="n"/>
      <c r="B157" s="46" t="n"/>
      <c r="C157" s="46" t="n"/>
      <c r="D157" s="42" t="n"/>
      <c r="E157" s="47" t="n"/>
      <c r="F157" s="47" t="n"/>
      <c r="G157" s="48" t="n"/>
      <c r="H157" s="46" t="n"/>
      <c r="I157" s="46" t="n"/>
      <c r="J157" s="12">
        <f>IF($E157="","",$E157-IF($F157="",0,$F157))</f>
        <v/>
      </c>
      <c r="K157" s="13">
        <f>IF(OR($E157="",$E157=0),"",IF($F157="",0,$F157)/$E157)</f>
        <v/>
      </c>
      <c r="L157" s="12">
        <f>IF($E157="","",ROUND($E157*IF($G157="",0,$G157),0))</f>
        <v/>
      </c>
      <c r="M157" s="12">
        <f>IF($E157="","",$L157-IF($F157="",0,$F157))</f>
        <v/>
      </c>
      <c r="N157" s="12">
        <f>IF($E157="","",IF(IF($F157="",0,$F157)=0,$E157,IF(IF($G157="",0,$G157)&lt;=0,MAX($E157,IF($F157="",0,$F157)),ROUND(IF($F157="",0,$F157)/$G157,0))))</f>
        <v/>
      </c>
      <c r="O157" s="12">
        <f>IF($N157="","",$E157-$N157)</f>
        <v/>
      </c>
      <c r="P157" s="14">
        <f>IF(AND($A157="",$B157="",$D157="",$E157="",$F157=""),"",IF($E157="","予算が未入力",IF($E157=0,"予算が0円",IF(IF($F157="",0,$F157)&gt;$E157,"超過",IF(AND(IF($F157="",0,$F157)=0,IF($G157="",0,$G157)=0),"未着手",IF($N157&gt;$E157,"超過見込",IF($K157&gt;=$B$3,"注意","予算内")))))))</f>
        <v/>
      </c>
      <c r="Q157" s="14">
        <f>IF($A157="","",TEXT($A157,"yyyy/mm"))</f>
        <v/>
      </c>
    </row>
    <row r="158" hidden="1" ht="22" customHeight="1">
      <c r="A158" s="45" t="n"/>
      <c r="B158" s="46" t="n"/>
      <c r="C158" s="46" t="n"/>
      <c r="D158" s="42" t="n"/>
      <c r="E158" s="47" t="n"/>
      <c r="F158" s="47" t="n"/>
      <c r="G158" s="48" t="n"/>
      <c r="H158" s="46" t="n"/>
      <c r="I158" s="46" t="n"/>
      <c r="J158" s="15">
        <f>IF($E158="","",$E158-IF($F158="",0,$F158))</f>
        <v/>
      </c>
      <c r="K158" s="16">
        <f>IF(OR($E158="",$E158=0),"",IF($F158="",0,$F158)/$E158)</f>
        <v/>
      </c>
      <c r="L158" s="15">
        <f>IF($E158="","",ROUND($E158*IF($G158="",0,$G158),0))</f>
        <v/>
      </c>
      <c r="M158" s="15">
        <f>IF($E158="","",$L158-IF($F158="",0,$F158))</f>
        <v/>
      </c>
      <c r="N158" s="15">
        <f>IF($E158="","",IF(IF($F158="",0,$F158)=0,$E158,IF(IF($G158="",0,$G158)&lt;=0,MAX($E158,IF($F158="",0,$F158)),ROUND(IF($F158="",0,$F158)/$G158,0))))</f>
        <v/>
      </c>
      <c r="O158" s="15">
        <f>IF($N158="","",$E158-$N158)</f>
        <v/>
      </c>
      <c r="P158" s="17">
        <f>IF(AND($A158="",$B158="",$D158="",$E158="",$F158=""),"",IF($E158="","予算が未入力",IF($E158=0,"予算が0円",IF(IF($F158="",0,$F158)&gt;$E158,"超過",IF(AND(IF($F158="",0,$F158)=0,IF($G158="",0,$G158)=0),"未着手",IF($N158&gt;$E158,"超過見込",IF($K158&gt;=$B$3,"注意","予算内")))))))</f>
        <v/>
      </c>
      <c r="Q158" s="17">
        <f>IF($A158="","",TEXT($A158,"yyyy/mm"))</f>
        <v/>
      </c>
    </row>
    <row r="159" hidden="1" ht="22" customHeight="1">
      <c r="A159" s="45" t="n"/>
      <c r="B159" s="46" t="n"/>
      <c r="C159" s="46" t="n"/>
      <c r="D159" s="42" t="n"/>
      <c r="E159" s="47" t="n"/>
      <c r="F159" s="47" t="n"/>
      <c r="G159" s="48" t="n"/>
      <c r="H159" s="46" t="n"/>
      <c r="I159" s="46" t="n"/>
      <c r="J159" s="12">
        <f>IF($E159="","",$E159-IF($F159="",0,$F159))</f>
        <v/>
      </c>
      <c r="K159" s="13">
        <f>IF(OR($E159="",$E159=0),"",IF($F159="",0,$F159)/$E159)</f>
        <v/>
      </c>
      <c r="L159" s="12">
        <f>IF($E159="","",ROUND($E159*IF($G159="",0,$G159),0))</f>
        <v/>
      </c>
      <c r="M159" s="12">
        <f>IF($E159="","",$L159-IF($F159="",0,$F159))</f>
        <v/>
      </c>
      <c r="N159" s="12">
        <f>IF($E159="","",IF(IF($F159="",0,$F159)=0,$E159,IF(IF($G159="",0,$G159)&lt;=0,MAX($E159,IF($F159="",0,$F159)),ROUND(IF($F159="",0,$F159)/$G159,0))))</f>
        <v/>
      </c>
      <c r="O159" s="12">
        <f>IF($N159="","",$E159-$N159)</f>
        <v/>
      </c>
      <c r="P159" s="14">
        <f>IF(AND($A159="",$B159="",$D159="",$E159="",$F159=""),"",IF($E159="","予算が未入力",IF($E159=0,"予算が0円",IF(IF($F159="",0,$F159)&gt;$E159,"超過",IF(AND(IF($F159="",0,$F159)=0,IF($G159="",0,$G159)=0),"未着手",IF($N159&gt;$E159,"超過見込",IF($K159&gt;=$B$3,"注意","予算内")))))))</f>
        <v/>
      </c>
      <c r="Q159" s="14">
        <f>IF($A159="","",TEXT($A159,"yyyy/mm"))</f>
        <v/>
      </c>
    </row>
    <row r="160" hidden="1" ht="22" customHeight="1">
      <c r="A160" s="45" t="n"/>
      <c r="B160" s="46" t="n"/>
      <c r="C160" s="46" t="n"/>
      <c r="D160" s="42" t="n"/>
      <c r="E160" s="47" t="n"/>
      <c r="F160" s="47" t="n"/>
      <c r="G160" s="48" t="n"/>
      <c r="H160" s="46" t="n"/>
      <c r="I160" s="46" t="n"/>
      <c r="J160" s="15">
        <f>IF($E160="","",$E160-IF($F160="",0,$F160))</f>
        <v/>
      </c>
      <c r="K160" s="16">
        <f>IF(OR($E160="",$E160=0),"",IF($F160="",0,$F160)/$E160)</f>
        <v/>
      </c>
      <c r="L160" s="15">
        <f>IF($E160="","",ROUND($E160*IF($G160="",0,$G160),0))</f>
        <v/>
      </c>
      <c r="M160" s="15">
        <f>IF($E160="","",$L160-IF($F160="",0,$F160))</f>
        <v/>
      </c>
      <c r="N160" s="15">
        <f>IF($E160="","",IF(IF($F160="",0,$F160)=0,$E160,IF(IF($G160="",0,$G160)&lt;=0,MAX($E160,IF($F160="",0,$F160)),ROUND(IF($F160="",0,$F160)/$G160,0))))</f>
        <v/>
      </c>
      <c r="O160" s="15">
        <f>IF($N160="","",$E160-$N160)</f>
        <v/>
      </c>
      <c r="P160" s="17">
        <f>IF(AND($A160="",$B160="",$D160="",$E160="",$F160=""),"",IF($E160="","予算が未入力",IF($E160=0,"予算が0円",IF(IF($F160="",0,$F160)&gt;$E160,"超過",IF(AND(IF($F160="",0,$F160)=0,IF($G160="",0,$G160)=0),"未着手",IF($N160&gt;$E160,"超過見込",IF($K160&gt;=$B$3,"注意","予算内")))))))</f>
        <v/>
      </c>
      <c r="Q160" s="17">
        <f>IF($A160="","",TEXT($A160,"yyyy/mm"))</f>
        <v/>
      </c>
    </row>
    <row r="161" hidden="1" ht="22" customHeight="1">
      <c r="A161" s="45" t="n"/>
      <c r="B161" s="46" t="n"/>
      <c r="C161" s="46" t="n"/>
      <c r="D161" s="42" t="n"/>
      <c r="E161" s="47" t="n"/>
      <c r="F161" s="47" t="n"/>
      <c r="G161" s="48" t="n"/>
      <c r="H161" s="46" t="n"/>
      <c r="I161" s="46" t="n"/>
      <c r="J161" s="12">
        <f>IF($E161="","",$E161-IF($F161="",0,$F161))</f>
        <v/>
      </c>
      <c r="K161" s="13">
        <f>IF(OR($E161="",$E161=0),"",IF($F161="",0,$F161)/$E161)</f>
        <v/>
      </c>
      <c r="L161" s="12">
        <f>IF($E161="","",ROUND($E161*IF($G161="",0,$G161),0))</f>
        <v/>
      </c>
      <c r="M161" s="12">
        <f>IF($E161="","",$L161-IF($F161="",0,$F161))</f>
        <v/>
      </c>
      <c r="N161" s="12">
        <f>IF($E161="","",IF(IF($F161="",0,$F161)=0,$E161,IF(IF($G161="",0,$G161)&lt;=0,MAX($E161,IF($F161="",0,$F161)),ROUND(IF($F161="",0,$F161)/$G161,0))))</f>
        <v/>
      </c>
      <c r="O161" s="12">
        <f>IF($N161="","",$E161-$N161)</f>
        <v/>
      </c>
      <c r="P161" s="14">
        <f>IF(AND($A161="",$B161="",$D161="",$E161="",$F161=""),"",IF($E161="","予算が未入力",IF($E161=0,"予算が0円",IF(IF($F161="",0,$F161)&gt;$E161,"超過",IF(AND(IF($F161="",0,$F161)=0,IF($G161="",0,$G161)=0),"未着手",IF($N161&gt;$E161,"超過見込",IF($K161&gt;=$B$3,"注意","予算内")))))))</f>
        <v/>
      </c>
      <c r="Q161" s="14">
        <f>IF($A161="","",TEXT($A161,"yyyy/mm"))</f>
        <v/>
      </c>
    </row>
    <row r="162" hidden="1" ht="22" customHeight="1">
      <c r="A162" s="45" t="n"/>
      <c r="B162" s="46" t="n"/>
      <c r="C162" s="46" t="n"/>
      <c r="D162" s="42" t="n"/>
      <c r="E162" s="47" t="n"/>
      <c r="F162" s="47" t="n"/>
      <c r="G162" s="48" t="n"/>
      <c r="H162" s="46" t="n"/>
      <c r="I162" s="46" t="n"/>
      <c r="J162" s="15">
        <f>IF($E162="","",$E162-IF($F162="",0,$F162))</f>
        <v/>
      </c>
      <c r="K162" s="16">
        <f>IF(OR($E162="",$E162=0),"",IF($F162="",0,$F162)/$E162)</f>
        <v/>
      </c>
      <c r="L162" s="15">
        <f>IF($E162="","",ROUND($E162*IF($G162="",0,$G162),0))</f>
        <v/>
      </c>
      <c r="M162" s="15">
        <f>IF($E162="","",$L162-IF($F162="",0,$F162))</f>
        <v/>
      </c>
      <c r="N162" s="15">
        <f>IF($E162="","",IF(IF($F162="",0,$F162)=0,$E162,IF(IF($G162="",0,$G162)&lt;=0,MAX($E162,IF($F162="",0,$F162)),ROUND(IF($F162="",0,$F162)/$G162,0))))</f>
        <v/>
      </c>
      <c r="O162" s="15">
        <f>IF($N162="","",$E162-$N162)</f>
        <v/>
      </c>
      <c r="P162" s="17">
        <f>IF(AND($A162="",$B162="",$D162="",$E162="",$F162=""),"",IF($E162="","予算が未入力",IF($E162=0,"予算が0円",IF(IF($F162="",0,$F162)&gt;$E162,"超過",IF(AND(IF($F162="",0,$F162)=0,IF($G162="",0,$G162)=0),"未着手",IF($N162&gt;$E162,"超過見込",IF($K162&gt;=$B$3,"注意","予算内")))))))</f>
        <v/>
      </c>
      <c r="Q162" s="17">
        <f>IF($A162="","",TEXT($A162,"yyyy/mm"))</f>
        <v/>
      </c>
    </row>
    <row r="163" hidden="1" ht="22" customHeight="1">
      <c r="A163" s="45" t="n"/>
      <c r="B163" s="46" t="n"/>
      <c r="C163" s="46" t="n"/>
      <c r="D163" s="42" t="n"/>
      <c r="E163" s="47" t="n"/>
      <c r="F163" s="47" t="n"/>
      <c r="G163" s="48" t="n"/>
      <c r="H163" s="46" t="n"/>
      <c r="I163" s="46" t="n"/>
      <c r="J163" s="12">
        <f>IF($E163="","",$E163-IF($F163="",0,$F163))</f>
        <v/>
      </c>
      <c r="K163" s="13">
        <f>IF(OR($E163="",$E163=0),"",IF($F163="",0,$F163)/$E163)</f>
        <v/>
      </c>
      <c r="L163" s="12">
        <f>IF($E163="","",ROUND($E163*IF($G163="",0,$G163),0))</f>
        <v/>
      </c>
      <c r="M163" s="12">
        <f>IF($E163="","",$L163-IF($F163="",0,$F163))</f>
        <v/>
      </c>
      <c r="N163" s="12">
        <f>IF($E163="","",IF(IF($F163="",0,$F163)=0,$E163,IF(IF($G163="",0,$G163)&lt;=0,MAX($E163,IF($F163="",0,$F163)),ROUND(IF($F163="",0,$F163)/$G163,0))))</f>
        <v/>
      </c>
      <c r="O163" s="12">
        <f>IF($N163="","",$E163-$N163)</f>
        <v/>
      </c>
      <c r="P163" s="14">
        <f>IF(AND($A163="",$B163="",$D163="",$E163="",$F163=""),"",IF($E163="","予算が未入力",IF($E163=0,"予算が0円",IF(IF($F163="",0,$F163)&gt;$E163,"超過",IF(AND(IF($F163="",0,$F163)=0,IF($G163="",0,$G163)=0),"未着手",IF($N163&gt;$E163,"超過見込",IF($K163&gt;=$B$3,"注意","予算内")))))))</f>
        <v/>
      </c>
      <c r="Q163" s="14">
        <f>IF($A163="","",TEXT($A163,"yyyy/mm"))</f>
        <v/>
      </c>
    </row>
    <row r="164" hidden="1" ht="22" customHeight="1">
      <c r="A164" s="45" t="n"/>
      <c r="B164" s="46" t="n"/>
      <c r="C164" s="46" t="n"/>
      <c r="D164" s="42" t="n"/>
      <c r="E164" s="47" t="n"/>
      <c r="F164" s="47" t="n"/>
      <c r="G164" s="48" t="n"/>
      <c r="H164" s="46" t="n"/>
      <c r="I164" s="46" t="n"/>
      <c r="J164" s="15">
        <f>IF($E164="","",$E164-IF($F164="",0,$F164))</f>
        <v/>
      </c>
      <c r="K164" s="16">
        <f>IF(OR($E164="",$E164=0),"",IF($F164="",0,$F164)/$E164)</f>
        <v/>
      </c>
      <c r="L164" s="15">
        <f>IF($E164="","",ROUND($E164*IF($G164="",0,$G164),0))</f>
        <v/>
      </c>
      <c r="M164" s="15">
        <f>IF($E164="","",$L164-IF($F164="",0,$F164))</f>
        <v/>
      </c>
      <c r="N164" s="15">
        <f>IF($E164="","",IF(IF($F164="",0,$F164)=0,$E164,IF(IF($G164="",0,$G164)&lt;=0,MAX($E164,IF($F164="",0,$F164)),ROUND(IF($F164="",0,$F164)/$G164,0))))</f>
        <v/>
      </c>
      <c r="O164" s="15">
        <f>IF($N164="","",$E164-$N164)</f>
        <v/>
      </c>
      <c r="P164" s="17">
        <f>IF(AND($A164="",$B164="",$D164="",$E164="",$F164=""),"",IF($E164="","予算が未入力",IF($E164=0,"予算が0円",IF(IF($F164="",0,$F164)&gt;$E164,"超過",IF(AND(IF($F164="",0,$F164)=0,IF($G164="",0,$G164)=0),"未着手",IF($N164&gt;$E164,"超過見込",IF($K164&gt;=$B$3,"注意","予算内")))))))</f>
        <v/>
      </c>
      <c r="Q164" s="17">
        <f>IF($A164="","",TEXT($A164,"yyyy/mm"))</f>
        <v/>
      </c>
    </row>
    <row r="165" hidden="1" ht="22" customHeight="1">
      <c r="A165" s="45" t="n"/>
      <c r="B165" s="46" t="n"/>
      <c r="C165" s="46" t="n"/>
      <c r="D165" s="42" t="n"/>
      <c r="E165" s="47" t="n"/>
      <c r="F165" s="47" t="n"/>
      <c r="G165" s="48" t="n"/>
      <c r="H165" s="46" t="n"/>
      <c r="I165" s="46" t="n"/>
      <c r="J165" s="12">
        <f>IF($E165="","",$E165-IF($F165="",0,$F165))</f>
        <v/>
      </c>
      <c r="K165" s="13">
        <f>IF(OR($E165="",$E165=0),"",IF($F165="",0,$F165)/$E165)</f>
        <v/>
      </c>
      <c r="L165" s="12">
        <f>IF($E165="","",ROUND($E165*IF($G165="",0,$G165),0))</f>
        <v/>
      </c>
      <c r="M165" s="12">
        <f>IF($E165="","",$L165-IF($F165="",0,$F165))</f>
        <v/>
      </c>
      <c r="N165" s="12">
        <f>IF($E165="","",IF(IF($F165="",0,$F165)=0,$E165,IF(IF($G165="",0,$G165)&lt;=0,MAX($E165,IF($F165="",0,$F165)),ROUND(IF($F165="",0,$F165)/$G165,0))))</f>
        <v/>
      </c>
      <c r="O165" s="12">
        <f>IF($N165="","",$E165-$N165)</f>
        <v/>
      </c>
      <c r="P165" s="14">
        <f>IF(AND($A165="",$B165="",$D165="",$E165="",$F165=""),"",IF($E165="","予算が未入力",IF($E165=0,"予算が0円",IF(IF($F165="",0,$F165)&gt;$E165,"超過",IF(AND(IF($F165="",0,$F165)=0,IF($G165="",0,$G165)=0),"未着手",IF($N165&gt;$E165,"超過見込",IF($K165&gt;=$B$3,"注意","予算内")))))))</f>
        <v/>
      </c>
      <c r="Q165" s="14">
        <f>IF($A165="","",TEXT($A165,"yyyy/mm"))</f>
        <v/>
      </c>
    </row>
    <row r="166" hidden="1" ht="22" customHeight="1">
      <c r="A166" s="45" t="n"/>
      <c r="B166" s="46" t="n"/>
      <c r="C166" s="46" t="n"/>
      <c r="D166" s="42" t="n"/>
      <c r="E166" s="47" t="n"/>
      <c r="F166" s="47" t="n"/>
      <c r="G166" s="48" t="n"/>
      <c r="H166" s="46" t="n"/>
      <c r="I166" s="46" t="n"/>
      <c r="J166" s="15">
        <f>IF($E166="","",$E166-IF($F166="",0,$F166))</f>
        <v/>
      </c>
      <c r="K166" s="16">
        <f>IF(OR($E166="",$E166=0),"",IF($F166="",0,$F166)/$E166)</f>
        <v/>
      </c>
      <c r="L166" s="15">
        <f>IF($E166="","",ROUND($E166*IF($G166="",0,$G166),0))</f>
        <v/>
      </c>
      <c r="M166" s="15">
        <f>IF($E166="","",$L166-IF($F166="",0,$F166))</f>
        <v/>
      </c>
      <c r="N166" s="15">
        <f>IF($E166="","",IF(IF($F166="",0,$F166)=0,$E166,IF(IF($G166="",0,$G166)&lt;=0,MAX($E166,IF($F166="",0,$F166)),ROUND(IF($F166="",0,$F166)/$G166,0))))</f>
        <v/>
      </c>
      <c r="O166" s="15">
        <f>IF($N166="","",$E166-$N166)</f>
        <v/>
      </c>
      <c r="P166" s="17">
        <f>IF(AND($A166="",$B166="",$D166="",$E166="",$F166=""),"",IF($E166="","予算が未入力",IF($E166=0,"予算が0円",IF(IF($F166="",0,$F166)&gt;$E166,"超過",IF(AND(IF($F166="",0,$F166)=0,IF($G166="",0,$G166)=0),"未着手",IF($N166&gt;$E166,"超過見込",IF($K166&gt;=$B$3,"注意","予算内")))))))</f>
        <v/>
      </c>
      <c r="Q166" s="17">
        <f>IF($A166="","",TEXT($A166,"yyyy/mm"))</f>
        <v/>
      </c>
    </row>
    <row r="167" hidden="1" ht="22" customHeight="1">
      <c r="A167" s="45" t="n"/>
      <c r="B167" s="46" t="n"/>
      <c r="C167" s="46" t="n"/>
      <c r="D167" s="42" t="n"/>
      <c r="E167" s="47" t="n"/>
      <c r="F167" s="47" t="n"/>
      <c r="G167" s="48" t="n"/>
      <c r="H167" s="46" t="n"/>
      <c r="I167" s="46" t="n"/>
      <c r="J167" s="12">
        <f>IF($E167="","",$E167-IF($F167="",0,$F167))</f>
        <v/>
      </c>
      <c r="K167" s="13">
        <f>IF(OR($E167="",$E167=0),"",IF($F167="",0,$F167)/$E167)</f>
        <v/>
      </c>
      <c r="L167" s="12">
        <f>IF($E167="","",ROUND($E167*IF($G167="",0,$G167),0))</f>
        <v/>
      </c>
      <c r="M167" s="12">
        <f>IF($E167="","",$L167-IF($F167="",0,$F167))</f>
        <v/>
      </c>
      <c r="N167" s="12">
        <f>IF($E167="","",IF(IF($F167="",0,$F167)=0,$E167,IF(IF($G167="",0,$G167)&lt;=0,MAX($E167,IF($F167="",0,$F167)),ROUND(IF($F167="",0,$F167)/$G167,0))))</f>
        <v/>
      </c>
      <c r="O167" s="12">
        <f>IF($N167="","",$E167-$N167)</f>
        <v/>
      </c>
      <c r="P167" s="14">
        <f>IF(AND($A167="",$B167="",$D167="",$E167="",$F167=""),"",IF($E167="","予算が未入力",IF($E167=0,"予算が0円",IF(IF($F167="",0,$F167)&gt;$E167,"超過",IF(AND(IF($F167="",0,$F167)=0,IF($G167="",0,$G167)=0),"未着手",IF($N167&gt;$E167,"超過見込",IF($K167&gt;=$B$3,"注意","予算内")))))))</f>
        <v/>
      </c>
      <c r="Q167" s="14">
        <f>IF($A167="","",TEXT($A167,"yyyy/mm"))</f>
        <v/>
      </c>
    </row>
    <row r="168" hidden="1" ht="22" customHeight="1">
      <c r="A168" s="45" t="n"/>
      <c r="B168" s="46" t="n"/>
      <c r="C168" s="46" t="n"/>
      <c r="D168" s="42" t="n"/>
      <c r="E168" s="47" t="n"/>
      <c r="F168" s="47" t="n"/>
      <c r="G168" s="48" t="n"/>
      <c r="H168" s="46" t="n"/>
      <c r="I168" s="46" t="n"/>
      <c r="J168" s="15">
        <f>IF($E168="","",$E168-IF($F168="",0,$F168))</f>
        <v/>
      </c>
      <c r="K168" s="16">
        <f>IF(OR($E168="",$E168=0),"",IF($F168="",0,$F168)/$E168)</f>
        <v/>
      </c>
      <c r="L168" s="15">
        <f>IF($E168="","",ROUND($E168*IF($G168="",0,$G168),0))</f>
        <v/>
      </c>
      <c r="M168" s="15">
        <f>IF($E168="","",$L168-IF($F168="",0,$F168))</f>
        <v/>
      </c>
      <c r="N168" s="15">
        <f>IF($E168="","",IF(IF($F168="",0,$F168)=0,$E168,IF(IF($G168="",0,$G168)&lt;=0,MAX($E168,IF($F168="",0,$F168)),ROUND(IF($F168="",0,$F168)/$G168,0))))</f>
        <v/>
      </c>
      <c r="O168" s="15">
        <f>IF($N168="","",$E168-$N168)</f>
        <v/>
      </c>
      <c r="P168" s="17">
        <f>IF(AND($A168="",$B168="",$D168="",$E168="",$F168=""),"",IF($E168="","予算が未入力",IF($E168=0,"予算が0円",IF(IF($F168="",0,$F168)&gt;$E168,"超過",IF(AND(IF($F168="",0,$F168)=0,IF($G168="",0,$G168)=0),"未着手",IF($N168&gt;$E168,"超過見込",IF($K168&gt;=$B$3,"注意","予算内")))))))</f>
        <v/>
      </c>
      <c r="Q168" s="17">
        <f>IF($A168="","",TEXT($A168,"yyyy/mm"))</f>
        <v/>
      </c>
    </row>
    <row r="169" hidden="1" ht="22" customHeight="1">
      <c r="A169" s="45" t="n"/>
      <c r="B169" s="46" t="n"/>
      <c r="C169" s="46" t="n"/>
      <c r="D169" s="42" t="n"/>
      <c r="E169" s="47" t="n"/>
      <c r="F169" s="47" t="n"/>
      <c r="G169" s="48" t="n"/>
      <c r="H169" s="46" t="n"/>
      <c r="I169" s="46" t="n"/>
      <c r="J169" s="12">
        <f>IF($E169="","",$E169-IF($F169="",0,$F169))</f>
        <v/>
      </c>
      <c r="K169" s="13">
        <f>IF(OR($E169="",$E169=0),"",IF($F169="",0,$F169)/$E169)</f>
        <v/>
      </c>
      <c r="L169" s="12">
        <f>IF($E169="","",ROUND($E169*IF($G169="",0,$G169),0))</f>
        <v/>
      </c>
      <c r="M169" s="12">
        <f>IF($E169="","",$L169-IF($F169="",0,$F169))</f>
        <v/>
      </c>
      <c r="N169" s="12">
        <f>IF($E169="","",IF(IF($F169="",0,$F169)=0,$E169,IF(IF($G169="",0,$G169)&lt;=0,MAX($E169,IF($F169="",0,$F169)),ROUND(IF($F169="",0,$F169)/$G169,0))))</f>
        <v/>
      </c>
      <c r="O169" s="12">
        <f>IF($N169="","",$E169-$N169)</f>
        <v/>
      </c>
      <c r="P169" s="14">
        <f>IF(AND($A169="",$B169="",$D169="",$E169="",$F169=""),"",IF($E169="","予算が未入力",IF($E169=0,"予算が0円",IF(IF($F169="",0,$F169)&gt;$E169,"超過",IF(AND(IF($F169="",0,$F169)=0,IF($G169="",0,$G169)=0),"未着手",IF($N169&gt;$E169,"超過見込",IF($K169&gt;=$B$3,"注意","予算内")))))))</f>
        <v/>
      </c>
      <c r="Q169" s="14">
        <f>IF($A169="","",TEXT($A169,"yyyy/mm"))</f>
        <v/>
      </c>
    </row>
    <row r="170" hidden="1" ht="22" customHeight="1">
      <c r="A170" s="45" t="n"/>
      <c r="B170" s="46" t="n"/>
      <c r="C170" s="46" t="n"/>
      <c r="D170" s="42" t="n"/>
      <c r="E170" s="47" t="n"/>
      <c r="F170" s="47" t="n"/>
      <c r="G170" s="48" t="n"/>
      <c r="H170" s="46" t="n"/>
      <c r="I170" s="46" t="n"/>
      <c r="J170" s="15">
        <f>IF($E170="","",$E170-IF($F170="",0,$F170))</f>
        <v/>
      </c>
      <c r="K170" s="16">
        <f>IF(OR($E170="",$E170=0),"",IF($F170="",0,$F170)/$E170)</f>
        <v/>
      </c>
      <c r="L170" s="15">
        <f>IF($E170="","",ROUND($E170*IF($G170="",0,$G170),0))</f>
        <v/>
      </c>
      <c r="M170" s="15">
        <f>IF($E170="","",$L170-IF($F170="",0,$F170))</f>
        <v/>
      </c>
      <c r="N170" s="15">
        <f>IF($E170="","",IF(IF($F170="",0,$F170)=0,$E170,IF(IF($G170="",0,$G170)&lt;=0,MAX($E170,IF($F170="",0,$F170)),ROUND(IF($F170="",0,$F170)/$G170,0))))</f>
        <v/>
      </c>
      <c r="O170" s="15">
        <f>IF($N170="","",$E170-$N170)</f>
        <v/>
      </c>
      <c r="P170" s="17">
        <f>IF(AND($A170="",$B170="",$D170="",$E170="",$F170=""),"",IF($E170="","予算が未入力",IF($E170=0,"予算が0円",IF(IF($F170="",0,$F170)&gt;$E170,"超過",IF(AND(IF($F170="",0,$F170)=0,IF($G170="",0,$G170)=0),"未着手",IF($N170&gt;$E170,"超過見込",IF($K170&gt;=$B$3,"注意","予算内")))))))</f>
        <v/>
      </c>
      <c r="Q170" s="17">
        <f>IF($A170="","",TEXT($A170,"yyyy/mm"))</f>
        <v/>
      </c>
    </row>
    <row r="171" hidden="1" ht="22" customHeight="1">
      <c r="A171" s="45" t="n"/>
      <c r="B171" s="46" t="n"/>
      <c r="C171" s="46" t="n"/>
      <c r="D171" s="42" t="n"/>
      <c r="E171" s="47" t="n"/>
      <c r="F171" s="47" t="n"/>
      <c r="G171" s="48" t="n"/>
      <c r="H171" s="46" t="n"/>
      <c r="I171" s="46" t="n"/>
      <c r="J171" s="12">
        <f>IF($E171="","",$E171-IF($F171="",0,$F171))</f>
        <v/>
      </c>
      <c r="K171" s="13">
        <f>IF(OR($E171="",$E171=0),"",IF($F171="",0,$F171)/$E171)</f>
        <v/>
      </c>
      <c r="L171" s="12">
        <f>IF($E171="","",ROUND($E171*IF($G171="",0,$G171),0))</f>
        <v/>
      </c>
      <c r="M171" s="12">
        <f>IF($E171="","",$L171-IF($F171="",0,$F171))</f>
        <v/>
      </c>
      <c r="N171" s="12">
        <f>IF($E171="","",IF(IF($F171="",0,$F171)=0,$E171,IF(IF($G171="",0,$G171)&lt;=0,MAX($E171,IF($F171="",0,$F171)),ROUND(IF($F171="",0,$F171)/$G171,0))))</f>
        <v/>
      </c>
      <c r="O171" s="12">
        <f>IF($N171="","",$E171-$N171)</f>
        <v/>
      </c>
      <c r="P171" s="14">
        <f>IF(AND($A171="",$B171="",$D171="",$E171="",$F171=""),"",IF($E171="","予算が未入力",IF($E171=0,"予算が0円",IF(IF($F171="",0,$F171)&gt;$E171,"超過",IF(AND(IF($F171="",0,$F171)=0,IF($G171="",0,$G171)=0),"未着手",IF($N171&gt;$E171,"超過見込",IF($K171&gt;=$B$3,"注意","予算内")))))))</f>
        <v/>
      </c>
      <c r="Q171" s="14">
        <f>IF($A171="","",TEXT($A171,"yyyy/mm"))</f>
        <v/>
      </c>
    </row>
    <row r="172" hidden="1" ht="22" customHeight="1">
      <c r="A172" s="45" t="n"/>
      <c r="B172" s="46" t="n"/>
      <c r="C172" s="46" t="n"/>
      <c r="D172" s="42" t="n"/>
      <c r="E172" s="47" t="n"/>
      <c r="F172" s="47" t="n"/>
      <c r="G172" s="48" t="n"/>
      <c r="H172" s="46" t="n"/>
      <c r="I172" s="46" t="n"/>
      <c r="J172" s="15">
        <f>IF($E172="","",$E172-IF($F172="",0,$F172))</f>
        <v/>
      </c>
      <c r="K172" s="16">
        <f>IF(OR($E172="",$E172=0),"",IF($F172="",0,$F172)/$E172)</f>
        <v/>
      </c>
      <c r="L172" s="15">
        <f>IF($E172="","",ROUND($E172*IF($G172="",0,$G172),0))</f>
        <v/>
      </c>
      <c r="M172" s="15">
        <f>IF($E172="","",$L172-IF($F172="",0,$F172))</f>
        <v/>
      </c>
      <c r="N172" s="15">
        <f>IF($E172="","",IF(IF($F172="",0,$F172)=0,$E172,IF(IF($G172="",0,$G172)&lt;=0,MAX($E172,IF($F172="",0,$F172)),ROUND(IF($F172="",0,$F172)/$G172,0))))</f>
        <v/>
      </c>
      <c r="O172" s="15">
        <f>IF($N172="","",$E172-$N172)</f>
        <v/>
      </c>
      <c r="P172" s="17">
        <f>IF(AND($A172="",$B172="",$D172="",$E172="",$F172=""),"",IF($E172="","予算が未入力",IF($E172=0,"予算が0円",IF(IF($F172="",0,$F172)&gt;$E172,"超過",IF(AND(IF($F172="",0,$F172)=0,IF($G172="",0,$G172)=0),"未着手",IF($N172&gt;$E172,"超過見込",IF($K172&gt;=$B$3,"注意","予算内")))))))</f>
        <v/>
      </c>
      <c r="Q172" s="17">
        <f>IF($A172="","",TEXT($A172,"yyyy/mm"))</f>
        <v/>
      </c>
    </row>
    <row r="173" hidden="1" ht="22" customHeight="1">
      <c r="A173" s="45" t="n"/>
      <c r="B173" s="46" t="n"/>
      <c r="C173" s="46" t="n"/>
      <c r="D173" s="42" t="n"/>
      <c r="E173" s="47" t="n"/>
      <c r="F173" s="47" t="n"/>
      <c r="G173" s="48" t="n"/>
      <c r="H173" s="46" t="n"/>
      <c r="I173" s="46" t="n"/>
      <c r="J173" s="12">
        <f>IF($E173="","",$E173-IF($F173="",0,$F173))</f>
        <v/>
      </c>
      <c r="K173" s="13">
        <f>IF(OR($E173="",$E173=0),"",IF($F173="",0,$F173)/$E173)</f>
        <v/>
      </c>
      <c r="L173" s="12">
        <f>IF($E173="","",ROUND($E173*IF($G173="",0,$G173),0))</f>
        <v/>
      </c>
      <c r="M173" s="12">
        <f>IF($E173="","",$L173-IF($F173="",0,$F173))</f>
        <v/>
      </c>
      <c r="N173" s="12">
        <f>IF($E173="","",IF(IF($F173="",0,$F173)=0,$E173,IF(IF($G173="",0,$G173)&lt;=0,MAX($E173,IF($F173="",0,$F173)),ROUND(IF($F173="",0,$F173)/$G173,0))))</f>
        <v/>
      </c>
      <c r="O173" s="12">
        <f>IF($N173="","",$E173-$N173)</f>
        <v/>
      </c>
      <c r="P173" s="14">
        <f>IF(AND($A173="",$B173="",$D173="",$E173="",$F173=""),"",IF($E173="","予算が未入力",IF($E173=0,"予算が0円",IF(IF($F173="",0,$F173)&gt;$E173,"超過",IF(AND(IF($F173="",0,$F173)=0,IF($G173="",0,$G173)=0),"未着手",IF($N173&gt;$E173,"超過見込",IF($K173&gt;=$B$3,"注意","予算内")))))))</f>
        <v/>
      </c>
      <c r="Q173" s="14">
        <f>IF($A173="","",TEXT($A173,"yyyy/mm"))</f>
        <v/>
      </c>
    </row>
    <row r="174" hidden="1" ht="22" customHeight="1">
      <c r="A174" s="45" t="n"/>
      <c r="B174" s="46" t="n"/>
      <c r="C174" s="46" t="n"/>
      <c r="D174" s="42" t="n"/>
      <c r="E174" s="47" t="n"/>
      <c r="F174" s="47" t="n"/>
      <c r="G174" s="48" t="n"/>
      <c r="H174" s="46" t="n"/>
      <c r="I174" s="46" t="n"/>
      <c r="J174" s="15">
        <f>IF($E174="","",$E174-IF($F174="",0,$F174))</f>
        <v/>
      </c>
      <c r="K174" s="16">
        <f>IF(OR($E174="",$E174=0),"",IF($F174="",0,$F174)/$E174)</f>
        <v/>
      </c>
      <c r="L174" s="15">
        <f>IF($E174="","",ROUND($E174*IF($G174="",0,$G174),0))</f>
        <v/>
      </c>
      <c r="M174" s="15">
        <f>IF($E174="","",$L174-IF($F174="",0,$F174))</f>
        <v/>
      </c>
      <c r="N174" s="15">
        <f>IF($E174="","",IF(IF($F174="",0,$F174)=0,$E174,IF(IF($G174="",0,$G174)&lt;=0,MAX($E174,IF($F174="",0,$F174)),ROUND(IF($F174="",0,$F174)/$G174,0))))</f>
        <v/>
      </c>
      <c r="O174" s="15">
        <f>IF($N174="","",$E174-$N174)</f>
        <v/>
      </c>
      <c r="P174" s="17">
        <f>IF(AND($A174="",$B174="",$D174="",$E174="",$F174=""),"",IF($E174="","予算が未入力",IF($E174=0,"予算が0円",IF(IF($F174="",0,$F174)&gt;$E174,"超過",IF(AND(IF($F174="",0,$F174)=0,IF($G174="",0,$G174)=0),"未着手",IF($N174&gt;$E174,"超過見込",IF($K174&gt;=$B$3,"注意","予算内")))))))</f>
        <v/>
      </c>
      <c r="Q174" s="17">
        <f>IF($A174="","",TEXT($A174,"yyyy/mm"))</f>
        <v/>
      </c>
    </row>
    <row r="175" hidden="1" ht="22" customHeight="1">
      <c r="A175" s="45" t="n"/>
      <c r="B175" s="46" t="n"/>
      <c r="C175" s="46" t="n"/>
      <c r="D175" s="42" t="n"/>
      <c r="E175" s="47" t="n"/>
      <c r="F175" s="47" t="n"/>
      <c r="G175" s="48" t="n"/>
      <c r="H175" s="46" t="n"/>
      <c r="I175" s="46" t="n"/>
      <c r="J175" s="12">
        <f>IF($E175="","",$E175-IF($F175="",0,$F175))</f>
        <v/>
      </c>
      <c r="K175" s="13">
        <f>IF(OR($E175="",$E175=0),"",IF($F175="",0,$F175)/$E175)</f>
        <v/>
      </c>
      <c r="L175" s="12">
        <f>IF($E175="","",ROUND($E175*IF($G175="",0,$G175),0))</f>
        <v/>
      </c>
      <c r="M175" s="12">
        <f>IF($E175="","",$L175-IF($F175="",0,$F175))</f>
        <v/>
      </c>
      <c r="N175" s="12">
        <f>IF($E175="","",IF(IF($F175="",0,$F175)=0,$E175,IF(IF($G175="",0,$G175)&lt;=0,MAX($E175,IF($F175="",0,$F175)),ROUND(IF($F175="",0,$F175)/$G175,0))))</f>
        <v/>
      </c>
      <c r="O175" s="12">
        <f>IF($N175="","",$E175-$N175)</f>
        <v/>
      </c>
      <c r="P175" s="14">
        <f>IF(AND($A175="",$B175="",$D175="",$E175="",$F175=""),"",IF($E175="","予算が未入力",IF($E175=0,"予算が0円",IF(IF($F175="",0,$F175)&gt;$E175,"超過",IF(AND(IF($F175="",0,$F175)=0,IF($G175="",0,$G175)=0),"未着手",IF($N175&gt;$E175,"超過見込",IF($K175&gt;=$B$3,"注意","予算内")))))))</f>
        <v/>
      </c>
      <c r="Q175" s="14">
        <f>IF($A175="","",TEXT($A175,"yyyy/mm"))</f>
        <v/>
      </c>
    </row>
    <row r="176" hidden="1" ht="22" customHeight="1">
      <c r="A176" s="45" t="n"/>
      <c r="B176" s="46" t="n"/>
      <c r="C176" s="46" t="n"/>
      <c r="D176" s="42" t="n"/>
      <c r="E176" s="47" t="n"/>
      <c r="F176" s="47" t="n"/>
      <c r="G176" s="48" t="n"/>
      <c r="H176" s="46" t="n"/>
      <c r="I176" s="46" t="n"/>
      <c r="J176" s="15">
        <f>IF($E176="","",$E176-IF($F176="",0,$F176))</f>
        <v/>
      </c>
      <c r="K176" s="16">
        <f>IF(OR($E176="",$E176=0),"",IF($F176="",0,$F176)/$E176)</f>
        <v/>
      </c>
      <c r="L176" s="15">
        <f>IF($E176="","",ROUND($E176*IF($G176="",0,$G176),0))</f>
        <v/>
      </c>
      <c r="M176" s="15">
        <f>IF($E176="","",$L176-IF($F176="",0,$F176))</f>
        <v/>
      </c>
      <c r="N176" s="15">
        <f>IF($E176="","",IF(IF($F176="",0,$F176)=0,$E176,IF(IF($G176="",0,$G176)&lt;=0,MAX($E176,IF($F176="",0,$F176)),ROUND(IF($F176="",0,$F176)/$G176,0))))</f>
        <v/>
      </c>
      <c r="O176" s="15">
        <f>IF($N176="","",$E176-$N176)</f>
        <v/>
      </c>
      <c r="P176" s="17">
        <f>IF(AND($A176="",$B176="",$D176="",$E176="",$F176=""),"",IF($E176="","予算が未入力",IF($E176=0,"予算が0円",IF(IF($F176="",0,$F176)&gt;$E176,"超過",IF(AND(IF($F176="",0,$F176)=0,IF($G176="",0,$G176)=0),"未着手",IF($N176&gt;$E176,"超過見込",IF($K176&gt;=$B$3,"注意","予算内")))))))</f>
        <v/>
      </c>
      <c r="Q176" s="17">
        <f>IF($A176="","",TEXT($A176,"yyyy/mm"))</f>
        <v/>
      </c>
    </row>
    <row r="177" hidden="1" ht="22" customHeight="1">
      <c r="A177" s="45" t="n"/>
      <c r="B177" s="46" t="n"/>
      <c r="C177" s="46" t="n"/>
      <c r="D177" s="42" t="n"/>
      <c r="E177" s="47" t="n"/>
      <c r="F177" s="47" t="n"/>
      <c r="G177" s="48" t="n"/>
      <c r="H177" s="46" t="n"/>
      <c r="I177" s="46" t="n"/>
      <c r="J177" s="12">
        <f>IF($E177="","",$E177-IF($F177="",0,$F177))</f>
        <v/>
      </c>
      <c r="K177" s="13">
        <f>IF(OR($E177="",$E177=0),"",IF($F177="",0,$F177)/$E177)</f>
        <v/>
      </c>
      <c r="L177" s="12">
        <f>IF($E177="","",ROUND($E177*IF($G177="",0,$G177),0))</f>
        <v/>
      </c>
      <c r="M177" s="12">
        <f>IF($E177="","",$L177-IF($F177="",0,$F177))</f>
        <v/>
      </c>
      <c r="N177" s="12">
        <f>IF($E177="","",IF(IF($F177="",0,$F177)=0,$E177,IF(IF($G177="",0,$G177)&lt;=0,MAX($E177,IF($F177="",0,$F177)),ROUND(IF($F177="",0,$F177)/$G177,0))))</f>
        <v/>
      </c>
      <c r="O177" s="12">
        <f>IF($N177="","",$E177-$N177)</f>
        <v/>
      </c>
      <c r="P177" s="14">
        <f>IF(AND($A177="",$B177="",$D177="",$E177="",$F177=""),"",IF($E177="","予算が未入力",IF($E177=0,"予算が0円",IF(IF($F177="",0,$F177)&gt;$E177,"超過",IF(AND(IF($F177="",0,$F177)=0,IF($G177="",0,$G177)=0),"未着手",IF($N177&gt;$E177,"超過見込",IF($K177&gt;=$B$3,"注意","予算内")))))))</f>
        <v/>
      </c>
      <c r="Q177" s="14">
        <f>IF($A177="","",TEXT($A177,"yyyy/mm"))</f>
        <v/>
      </c>
    </row>
    <row r="178" hidden="1" ht="22" customHeight="1">
      <c r="A178" s="45" t="n"/>
      <c r="B178" s="46" t="n"/>
      <c r="C178" s="46" t="n"/>
      <c r="D178" s="42" t="n"/>
      <c r="E178" s="47" t="n"/>
      <c r="F178" s="47" t="n"/>
      <c r="G178" s="48" t="n"/>
      <c r="H178" s="46" t="n"/>
      <c r="I178" s="46" t="n"/>
      <c r="J178" s="15">
        <f>IF($E178="","",$E178-IF($F178="",0,$F178))</f>
        <v/>
      </c>
      <c r="K178" s="16">
        <f>IF(OR($E178="",$E178=0),"",IF($F178="",0,$F178)/$E178)</f>
        <v/>
      </c>
      <c r="L178" s="15">
        <f>IF($E178="","",ROUND($E178*IF($G178="",0,$G178),0))</f>
        <v/>
      </c>
      <c r="M178" s="15">
        <f>IF($E178="","",$L178-IF($F178="",0,$F178))</f>
        <v/>
      </c>
      <c r="N178" s="15">
        <f>IF($E178="","",IF(IF($F178="",0,$F178)=0,$E178,IF(IF($G178="",0,$G178)&lt;=0,MAX($E178,IF($F178="",0,$F178)),ROUND(IF($F178="",0,$F178)/$G178,0))))</f>
        <v/>
      </c>
      <c r="O178" s="15">
        <f>IF($N178="","",$E178-$N178)</f>
        <v/>
      </c>
      <c r="P178" s="17">
        <f>IF(AND($A178="",$B178="",$D178="",$E178="",$F178=""),"",IF($E178="","予算が未入力",IF($E178=0,"予算が0円",IF(IF($F178="",0,$F178)&gt;$E178,"超過",IF(AND(IF($F178="",0,$F178)=0,IF($G178="",0,$G178)=0),"未着手",IF($N178&gt;$E178,"超過見込",IF($K178&gt;=$B$3,"注意","予算内")))))))</f>
        <v/>
      </c>
      <c r="Q178" s="17">
        <f>IF($A178="","",TEXT($A178,"yyyy/mm"))</f>
        <v/>
      </c>
    </row>
    <row r="179" hidden="1" ht="22" customHeight="1">
      <c r="A179" s="45" t="n"/>
      <c r="B179" s="46" t="n"/>
      <c r="C179" s="46" t="n"/>
      <c r="D179" s="42" t="n"/>
      <c r="E179" s="47" t="n"/>
      <c r="F179" s="47" t="n"/>
      <c r="G179" s="48" t="n"/>
      <c r="H179" s="46" t="n"/>
      <c r="I179" s="46" t="n"/>
      <c r="J179" s="12">
        <f>IF($E179="","",$E179-IF($F179="",0,$F179))</f>
        <v/>
      </c>
      <c r="K179" s="13">
        <f>IF(OR($E179="",$E179=0),"",IF($F179="",0,$F179)/$E179)</f>
        <v/>
      </c>
      <c r="L179" s="12">
        <f>IF($E179="","",ROUND($E179*IF($G179="",0,$G179),0))</f>
        <v/>
      </c>
      <c r="M179" s="12">
        <f>IF($E179="","",$L179-IF($F179="",0,$F179))</f>
        <v/>
      </c>
      <c r="N179" s="12">
        <f>IF($E179="","",IF(IF($F179="",0,$F179)=0,$E179,IF(IF($G179="",0,$G179)&lt;=0,MAX($E179,IF($F179="",0,$F179)),ROUND(IF($F179="",0,$F179)/$G179,0))))</f>
        <v/>
      </c>
      <c r="O179" s="12">
        <f>IF($N179="","",$E179-$N179)</f>
        <v/>
      </c>
      <c r="P179" s="14">
        <f>IF(AND($A179="",$B179="",$D179="",$E179="",$F179=""),"",IF($E179="","予算が未入力",IF($E179=0,"予算が0円",IF(IF($F179="",0,$F179)&gt;$E179,"超過",IF(AND(IF($F179="",0,$F179)=0,IF($G179="",0,$G179)=0),"未着手",IF($N179&gt;$E179,"超過見込",IF($K179&gt;=$B$3,"注意","予算内")))))))</f>
        <v/>
      </c>
      <c r="Q179" s="14">
        <f>IF($A179="","",TEXT($A179,"yyyy/mm"))</f>
        <v/>
      </c>
    </row>
    <row r="180" hidden="1" ht="22" customHeight="1">
      <c r="A180" s="45" t="n"/>
      <c r="B180" s="46" t="n"/>
      <c r="C180" s="46" t="n"/>
      <c r="D180" s="42" t="n"/>
      <c r="E180" s="47" t="n"/>
      <c r="F180" s="47" t="n"/>
      <c r="G180" s="48" t="n"/>
      <c r="H180" s="46" t="n"/>
      <c r="I180" s="46" t="n"/>
      <c r="J180" s="15">
        <f>IF($E180="","",$E180-IF($F180="",0,$F180))</f>
        <v/>
      </c>
      <c r="K180" s="16">
        <f>IF(OR($E180="",$E180=0),"",IF($F180="",0,$F180)/$E180)</f>
        <v/>
      </c>
      <c r="L180" s="15">
        <f>IF($E180="","",ROUND($E180*IF($G180="",0,$G180),0))</f>
        <v/>
      </c>
      <c r="M180" s="15">
        <f>IF($E180="","",$L180-IF($F180="",0,$F180))</f>
        <v/>
      </c>
      <c r="N180" s="15">
        <f>IF($E180="","",IF(IF($F180="",0,$F180)=0,$E180,IF(IF($G180="",0,$G180)&lt;=0,MAX($E180,IF($F180="",0,$F180)),ROUND(IF($F180="",0,$F180)/$G180,0))))</f>
        <v/>
      </c>
      <c r="O180" s="15">
        <f>IF($N180="","",$E180-$N180)</f>
        <v/>
      </c>
      <c r="P180" s="17">
        <f>IF(AND($A180="",$B180="",$D180="",$E180="",$F180=""),"",IF($E180="","予算が未入力",IF($E180=0,"予算が0円",IF(IF($F180="",0,$F180)&gt;$E180,"超過",IF(AND(IF($F180="",0,$F180)=0,IF($G180="",0,$G180)=0),"未着手",IF($N180&gt;$E180,"超過見込",IF($K180&gt;=$B$3,"注意","予算内")))))))</f>
        <v/>
      </c>
      <c r="Q180" s="17">
        <f>IF($A180="","",TEXT($A180,"yyyy/mm"))</f>
        <v/>
      </c>
    </row>
    <row r="181" hidden="1" ht="22" customHeight="1">
      <c r="A181" s="45" t="n"/>
      <c r="B181" s="46" t="n"/>
      <c r="C181" s="46" t="n"/>
      <c r="D181" s="42" t="n"/>
      <c r="E181" s="47" t="n"/>
      <c r="F181" s="47" t="n"/>
      <c r="G181" s="48" t="n"/>
      <c r="H181" s="46" t="n"/>
      <c r="I181" s="46" t="n"/>
      <c r="J181" s="12">
        <f>IF($E181="","",$E181-IF($F181="",0,$F181))</f>
        <v/>
      </c>
      <c r="K181" s="13">
        <f>IF(OR($E181="",$E181=0),"",IF($F181="",0,$F181)/$E181)</f>
        <v/>
      </c>
      <c r="L181" s="12">
        <f>IF($E181="","",ROUND($E181*IF($G181="",0,$G181),0))</f>
        <v/>
      </c>
      <c r="M181" s="12">
        <f>IF($E181="","",$L181-IF($F181="",0,$F181))</f>
        <v/>
      </c>
      <c r="N181" s="12">
        <f>IF($E181="","",IF(IF($F181="",0,$F181)=0,$E181,IF(IF($G181="",0,$G181)&lt;=0,MAX($E181,IF($F181="",0,$F181)),ROUND(IF($F181="",0,$F181)/$G181,0))))</f>
        <v/>
      </c>
      <c r="O181" s="12">
        <f>IF($N181="","",$E181-$N181)</f>
        <v/>
      </c>
      <c r="P181" s="14">
        <f>IF(AND($A181="",$B181="",$D181="",$E181="",$F181=""),"",IF($E181="","予算が未入力",IF($E181=0,"予算が0円",IF(IF($F181="",0,$F181)&gt;$E181,"超過",IF(AND(IF($F181="",0,$F181)=0,IF($G181="",0,$G181)=0),"未着手",IF($N181&gt;$E181,"超過見込",IF($K181&gt;=$B$3,"注意","予算内")))))))</f>
        <v/>
      </c>
      <c r="Q181" s="14">
        <f>IF($A181="","",TEXT($A181,"yyyy/mm"))</f>
        <v/>
      </c>
    </row>
    <row r="182" hidden="1" ht="22" customHeight="1">
      <c r="A182" s="45" t="n"/>
      <c r="B182" s="46" t="n"/>
      <c r="C182" s="46" t="n"/>
      <c r="D182" s="42" t="n"/>
      <c r="E182" s="47" t="n"/>
      <c r="F182" s="47" t="n"/>
      <c r="G182" s="48" t="n"/>
      <c r="H182" s="46" t="n"/>
      <c r="I182" s="46" t="n"/>
      <c r="J182" s="15">
        <f>IF($E182="","",$E182-IF($F182="",0,$F182))</f>
        <v/>
      </c>
      <c r="K182" s="16">
        <f>IF(OR($E182="",$E182=0),"",IF($F182="",0,$F182)/$E182)</f>
        <v/>
      </c>
      <c r="L182" s="15">
        <f>IF($E182="","",ROUND($E182*IF($G182="",0,$G182),0))</f>
        <v/>
      </c>
      <c r="M182" s="15">
        <f>IF($E182="","",$L182-IF($F182="",0,$F182))</f>
        <v/>
      </c>
      <c r="N182" s="15">
        <f>IF($E182="","",IF(IF($F182="",0,$F182)=0,$E182,IF(IF($G182="",0,$G182)&lt;=0,MAX($E182,IF($F182="",0,$F182)),ROUND(IF($F182="",0,$F182)/$G182,0))))</f>
        <v/>
      </c>
      <c r="O182" s="15">
        <f>IF($N182="","",$E182-$N182)</f>
        <v/>
      </c>
      <c r="P182" s="17">
        <f>IF(AND($A182="",$B182="",$D182="",$E182="",$F182=""),"",IF($E182="","予算が未入力",IF($E182=0,"予算が0円",IF(IF($F182="",0,$F182)&gt;$E182,"超過",IF(AND(IF($F182="",0,$F182)=0,IF($G182="",0,$G182)=0),"未着手",IF($N182&gt;$E182,"超過見込",IF($K182&gt;=$B$3,"注意","予算内")))))))</f>
        <v/>
      </c>
      <c r="Q182" s="17">
        <f>IF($A182="","",TEXT($A182,"yyyy/mm"))</f>
        <v/>
      </c>
    </row>
    <row r="183" hidden="1" ht="22" customHeight="1">
      <c r="A183" s="45" t="n"/>
      <c r="B183" s="46" t="n"/>
      <c r="C183" s="46" t="n"/>
      <c r="D183" s="42" t="n"/>
      <c r="E183" s="47" t="n"/>
      <c r="F183" s="47" t="n"/>
      <c r="G183" s="48" t="n"/>
      <c r="H183" s="46" t="n"/>
      <c r="I183" s="46" t="n"/>
      <c r="J183" s="12">
        <f>IF($E183="","",$E183-IF($F183="",0,$F183))</f>
        <v/>
      </c>
      <c r="K183" s="13">
        <f>IF(OR($E183="",$E183=0),"",IF($F183="",0,$F183)/$E183)</f>
        <v/>
      </c>
      <c r="L183" s="12">
        <f>IF($E183="","",ROUND($E183*IF($G183="",0,$G183),0))</f>
        <v/>
      </c>
      <c r="M183" s="12">
        <f>IF($E183="","",$L183-IF($F183="",0,$F183))</f>
        <v/>
      </c>
      <c r="N183" s="12">
        <f>IF($E183="","",IF(IF($F183="",0,$F183)=0,$E183,IF(IF($G183="",0,$G183)&lt;=0,MAX($E183,IF($F183="",0,$F183)),ROUND(IF($F183="",0,$F183)/$G183,0))))</f>
        <v/>
      </c>
      <c r="O183" s="12">
        <f>IF($N183="","",$E183-$N183)</f>
        <v/>
      </c>
      <c r="P183" s="14">
        <f>IF(AND($A183="",$B183="",$D183="",$E183="",$F183=""),"",IF($E183="","予算が未入力",IF($E183=0,"予算が0円",IF(IF($F183="",0,$F183)&gt;$E183,"超過",IF(AND(IF($F183="",0,$F183)=0,IF($G183="",0,$G183)=0),"未着手",IF($N183&gt;$E183,"超過見込",IF($K183&gt;=$B$3,"注意","予算内")))))))</f>
        <v/>
      </c>
      <c r="Q183" s="14">
        <f>IF($A183="","",TEXT($A183,"yyyy/mm"))</f>
        <v/>
      </c>
    </row>
    <row r="184" hidden="1" ht="22" customHeight="1">
      <c r="A184" s="45" t="n"/>
      <c r="B184" s="46" t="n"/>
      <c r="C184" s="46" t="n"/>
      <c r="D184" s="42" t="n"/>
      <c r="E184" s="47" t="n"/>
      <c r="F184" s="47" t="n"/>
      <c r="G184" s="48" t="n"/>
      <c r="H184" s="46" t="n"/>
      <c r="I184" s="46" t="n"/>
      <c r="J184" s="15">
        <f>IF($E184="","",$E184-IF($F184="",0,$F184))</f>
        <v/>
      </c>
      <c r="K184" s="16">
        <f>IF(OR($E184="",$E184=0),"",IF($F184="",0,$F184)/$E184)</f>
        <v/>
      </c>
      <c r="L184" s="15">
        <f>IF($E184="","",ROUND($E184*IF($G184="",0,$G184),0))</f>
        <v/>
      </c>
      <c r="M184" s="15">
        <f>IF($E184="","",$L184-IF($F184="",0,$F184))</f>
        <v/>
      </c>
      <c r="N184" s="15">
        <f>IF($E184="","",IF(IF($F184="",0,$F184)=0,$E184,IF(IF($G184="",0,$G184)&lt;=0,MAX($E184,IF($F184="",0,$F184)),ROUND(IF($F184="",0,$F184)/$G184,0))))</f>
        <v/>
      </c>
      <c r="O184" s="15">
        <f>IF($N184="","",$E184-$N184)</f>
        <v/>
      </c>
      <c r="P184" s="17">
        <f>IF(AND($A184="",$B184="",$D184="",$E184="",$F184=""),"",IF($E184="","予算が未入力",IF($E184=0,"予算が0円",IF(IF($F184="",0,$F184)&gt;$E184,"超過",IF(AND(IF($F184="",0,$F184)=0,IF($G184="",0,$G184)=0),"未着手",IF($N184&gt;$E184,"超過見込",IF($K184&gt;=$B$3,"注意","予算内")))))))</f>
        <v/>
      </c>
      <c r="Q184" s="17">
        <f>IF($A184="","",TEXT($A184,"yyyy/mm"))</f>
        <v/>
      </c>
    </row>
    <row r="185" hidden="1" ht="22" customHeight="1">
      <c r="A185" s="45" t="n"/>
      <c r="B185" s="46" t="n"/>
      <c r="C185" s="46" t="n"/>
      <c r="D185" s="42" t="n"/>
      <c r="E185" s="47" t="n"/>
      <c r="F185" s="47" t="n"/>
      <c r="G185" s="48" t="n"/>
      <c r="H185" s="46" t="n"/>
      <c r="I185" s="46" t="n"/>
      <c r="J185" s="12">
        <f>IF($E185="","",$E185-IF($F185="",0,$F185))</f>
        <v/>
      </c>
      <c r="K185" s="13">
        <f>IF(OR($E185="",$E185=0),"",IF($F185="",0,$F185)/$E185)</f>
        <v/>
      </c>
      <c r="L185" s="12">
        <f>IF($E185="","",ROUND($E185*IF($G185="",0,$G185),0))</f>
        <v/>
      </c>
      <c r="M185" s="12">
        <f>IF($E185="","",$L185-IF($F185="",0,$F185))</f>
        <v/>
      </c>
      <c r="N185" s="12">
        <f>IF($E185="","",IF(IF($F185="",0,$F185)=0,$E185,IF(IF($G185="",0,$G185)&lt;=0,MAX($E185,IF($F185="",0,$F185)),ROUND(IF($F185="",0,$F185)/$G185,0))))</f>
        <v/>
      </c>
      <c r="O185" s="12">
        <f>IF($N185="","",$E185-$N185)</f>
        <v/>
      </c>
      <c r="P185" s="14">
        <f>IF(AND($A185="",$B185="",$D185="",$E185="",$F185=""),"",IF($E185="","予算が未入力",IF($E185=0,"予算が0円",IF(IF($F185="",0,$F185)&gt;$E185,"超過",IF(AND(IF($F185="",0,$F185)=0,IF($G185="",0,$G185)=0),"未着手",IF($N185&gt;$E185,"超過見込",IF($K185&gt;=$B$3,"注意","予算内")))))))</f>
        <v/>
      </c>
      <c r="Q185" s="14">
        <f>IF($A185="","",TEXT($A185,"yyyy/mm"))</f>
        <v/>
      </c>
    </row>
    <row r="186" hidden="1" ht="22" customHeight="1">
      <c r="A186" s="45" t="n"/>
      <c r="B186" s="46" t="n"/>
      <c r="C186" s="46" t="n"/>
      <c r="D186" s="42" t="n"/>
      <c r="E186" s="47" t="n"/>
      <c r="F186" s="47" t="n"/>
      <c r="G186" s="48" t="n"/>
      <c r="H186" s="46" t="n"/>
      <c r="I186" s="46" t="n"/>
      <c r="J186" s="15">
        <f>IF($E186="","",$E186-IF($F186="",0,$F186))</f>
        <v/>
      </c>
      <c r="K186" s="16">
        <f>IF(OR($E186="",$E186=0),"",IF($F186="",0,$F186)/$E186)</f>
        <v/>
      </c>
      <c r="L186" s="15">
        <f>IF($E186="","",ROUND($E186*IF($G186="",0,$G186),0))</f>
        <v/>
      </c>
      <c r="M186" s="15">
        <f>IF($E186="","",$L186-IF($F186="",0,$F186))</f>
        <v/>
      </c>
      <c r="N186" s="15">
        <f>IF($E186="","",IF(IF($F186="",0,$F186)=0,$E186,IF(IF($G186="",0,$G186)&lt;=0,MAX($E186,IF($F186="",0,$F186)),ROUND(IF($F186="",0,$F186)/$G186,0))))</f>
        <v/>
      </c>
      <c r="O186" s="15">
        <f>IF($N186="","",$E186-$N186)</f>
        <v/>
      </c>
      <c r="P186" s="17">
        <f>IF(AND($A186="",$B186="",$D186="",$E186="",$F186=""),"",IF($E186="","予算が未入力",IF($E186=0,"予算が0円",IF(IF($F186="",0,$F186)&gt;$E186,"超過",IF(AND(IF($F186="",0,$F186)=0,IF($G186="",0,$G186)=0),"未着手",IF($N186&gt;$E186,"超過見込",IF($K186&gt;=$B$3,"注意","予算内")))))))</f>
        <v/>
      </c>
      <c r="Q186" s="17">
        <f>IF($A186="","",TEXT($A186,"yyyy/mm"))</f>
        <v/>
      </c>
    </row>
    <row r="187" hidden="1" ht="22" customHeight="1">
      <c r="A187" s="45" t="n"/>
      <c r="B187" s="46" t="n"/>
      <c r="C187" s="46" t="n"/>
      <c r="D187" s="42" t="n"/>
      <c r="E187" s="47" t="n"/>
      <c r="F187" s="47" t="n"/>
      <c r="G187" s="48" t="n"/>
      <c r="H187" s="46" t="n"/>
      <c r="I187" s="46" t="n"/>
      <c r="J187" s="12">
        <f>IF($E187="","",$E187-IF($F187="",0,$F187))</f>
        <v/>
      </c>
      <c r="K187" s="13">
        <f>IF(OR($E187="",$E187=0),"",IF($F187="",0,$F187)/$E187)</f>
        <v/>
      </c>
      <c r="L187" s="12">
        <f>IF($E187="","",ROUND($E187*IF($G187="",0,$G187),0))</f>
        <v/>
      </c>
      <c r="M187" s="12">
        <f>IF($E187="","",$L187-IF($F187="",0,$F187))</f>
        <v/>
      </c>
      <c r="N187" s="12">
        <f>IF($E187="","",IF(IF($F187="",0,$F187)=0,$E187,IF(IF($G187="",0,$G187)&lt;=0,MAX($E187,IF($F187="",0,$F187)),ROUND(IF($F187="",0,$F187)/$G187,0))))</f>
        <v/>
      </c>
      <c r="O187" s="12">
        <f>IF($N187="","",$E187-$N187)</f>
        <v/>
      </c>
      <c r="P187" s="14">
        <f>IF(AND($A187="",$B187="",$D187="",$E187="",$F187=""),"",IF($E187="","予算が未入力",IF($E187=0,"予算が0円",IF(IF($F187="",0,$F187)&gt;$E187,"超過",IF(AND(IF($F187="",0,$F187)=0,IF($G187="",0,$G187)=0),"未着手",IF($N187&gt;$E187,"超過見込",IF($K187&gt;=$B$3,"注意","予算内")))))))</f>
        <v/>
      </c>
      <c r="Q187" s="14">
        <f>IF($A187="","",TEXT($A187,"yyyy/mm"))</f>
        <v/>
      </c>
    </row>
    <row r="188" hidden="1" ht="22" customHeight="1">
      <c r="A188" s="45" t="n"/>
      <c r="B188" s="46" t="n"/>
      <c r="C188" s="46" t="n"/>
      <c r="D188" s="42" t="n"/>
      <c r="E188" s="47" t="n"/>
      <c r="F188" s="47" t="n"/>
      <c r="G188" s="48" t="n"/>
      <c r="H188" s="46" t="n"/>
      <c r="I188" s="46" t="n"/>
      <c r="J188" s="15">
        <f>IF($E188="","",$E188-IF($F188="",0,$F188))</f>
        <v/>
      </c>
      <c r="K188" s="16">
        <f>IF(OR($E188="",$E188=0),"",IF($F188="",0,$F188)/$E188)</f>
        <v/>
      </c>
      <c r="L188" s="15">
        <f>IF($E188="","",ROUND($E188*IF($G188="",0,$G188),0))</f>
        <v/>
      </c>
      <c r="M188" s="15">
        <f>IF($E188="","",$L188-IF($F188="",0,$F188))</f>
        <v/>
      </c>
      <c r="N188" s="15">
        <f>IF($E188="","",IF(IF($F188="",0,$F188)=0,$E188,IF(IF($G188="",0,$G188)&lt;=0,MAX($E188,IF($F188="",0,$F188)),ROUND(IF($F188="",0,$F188)/$G188,0))))</f>
        <v/>
      </c>
      <c r="O188" s="15">
        <f>IF($N188="","",$E188-$N188)</f>
        <v/>
      </c>
      <c r="P188" s="17">
        <f>IF(AND($A188="",$B188="",$D188="",$E188="",$F188=""),"",IF($E188="","予算が未入力",IF($E188=0,"予算が0円",IF(IF($F188="",0,$F188)&gt;$E188,"超過",IF(AND(IF($F188="",0,$F188)=0,IF($G188="",0,$G188)=0),"未着手",IF($N188&gt;$E188,"超過見込",IF($K188&gt;=$B$3,"注意","予算内")))))))</f>
        <v/>
      </c>
      <c r="Q188" s="17">
        <f>IF($A188="","",TEXT($A188,"yyyy/mm"))</f>
        <v/>
      </c>
    </row>
    <row r="189" hidden="1" ht="22" customHeight="1">
      <c r="A189" s="45" t="n"/>
      <c r="B189" s="46" t="n"/>
      <c r="C189" s="46" t="n"/>
      <c r="D189" s="42" t="n"/>
      <c r="E189" s="47" t="n"/>
      <c r="F189" s="47" t="n"/>
      <c r="G189" s="48" t="n"/>
      <c r="H189" s="46" t="n"/>
      <c r="I189" s="46" t="n"/>
      <c r="J189" s="12">
        <f>IF($E189="","",$E189-IF($F189="",0,$F189))</f>
        <v/>
      </c>
      <c r="K189" s="13">
        <f>IF(OR($E189="",$E189=0),"",IF($F189="",0,$F189)/$E189)</f>
        <v/>
      </c>
      <c r="L189" s="12">
        <f>IF($E189="","",ROUND($E189*IF($G189="",0,$G189),0))</f>
        <v/>
      </c>
      <c r="M189" s="12">
        <f>IF($E189="","",$L189-IF($F189="",0,$F189))</f>
        <v/>
      </c>
      <c r="N189" s="12">
        <f>IF($E189="","",IF(IF($F189="",0,$F189)=0,$E189,IF(IF($G189="",0,$G189)&lt;=0,MAX($E189,IF($F189="",0,$F189)),ROUND(IF($F189="",0,$F189)/$G189,0))))</f>
        <v/>
      </c>
      <c r="O189" s="12">
        <f>IF($N189="","",$E189-$N189)</f>
        <v/>
      </c>
      <c r="P189" s="14">
        <f>IF(AND($A189="",$B189="",$D189="",$E189="",$F189=""),"",IF($E189="","予算が未入力",IF($E189=0,"予算が0円",IF(IF($F189="",0,$F189)&gt;$E189,"超過",IF(AND(IF($F189="",0,$F189)=0,IF($G189="",0,$G189)=0),"未着手",IF($N189&gt;$E189,"超過見込",IF($K189&gt;=$B$3,"注意","予算内")))))))</f>
        <v/>
      </c>
      <c r="Q189" s="14">
        <f>IF($A189="","",TEXT($A189,"yyyy/mm"))</f>
        <v/>
      </c>
    </row>
    <row r="190" hidden="1" ht="22" customHeight="1">
      <c r="A190" s="45" t="n"/>
      <c r="B190" s="46" t="n"/>
      <c r="C190" s="46" t="n"/>
      <c r="D190" s="42" t="n"/>
      <c r="E190" s="47" t="n"/>
      <c r="F190" s="47" t="n"/>
      <c r="G190" s="48" t="n"/>
      <c r="H190" s="46" t="n"/>
      <c r="I190" s="46" t="n"/>
      <c r="J190" s="15">
        <f>IF($E190="","",$E190-IF($F190="",0,$F190))</f>
        <v/>
      </c>
      <c r="K190" s="16">
        <f>IF(OR($E190="",$E190=0),"",IF($F190="",0,$F190)/$E190)</f>
        <v/>
      </c>
      <c r="L190" s="15">
        <f>IF($E190="","",ROUND($E190*IF($G190="",0,$G190),0))</f>
        <v/>
      </c>
      <c r="M190" s="15">
        <f>IF($E190="","",$L190-IF($F190="",0,$F190))</f>
        <v/>
      </c>
      <c r="N190" s="15">
        <f>IF($E190="","",IF(IF($F190="",0,$F190)=0,$E190,IF(IF($G190="",0,$G190)&lt;=0,MAX($E190,IF($F190="",0,$F190)),ROUND(IF($F190="",0,$F190)/$G190,0))))</f>
        <v/>
      </c>
      <c r="O190" s="15">
        <f>IF($N190="","",$E190-$N190)</f>
        <v/>
      </c>
      <c r="P190" s="17">
        <f>IF(AND($A190="",$B190="",$D190="",$E190="",$F190=""),"",IF($E190="","予算が未入力",IF($E190=0,"予算が0円",IF(IF($F190="",0,$F190)&gt;$E190,"超過",IF(AND(IF($F190="",0,$F190)=0,IF($G190="",0,$G190)=0),"未着手",IF($N190&gt;$E190,"超過見込",IF($K190&gt;=$B$3,"注意","予算内")))))))</f>
        <v/>
      </c>
      <c r="Q190" s="17">
        <f>IF($A190="","",TEXT($A190,"yyyy/mm"))</f>
        <v/>
      </c>
    </row>
    <row r="191" hidden="1" ht="22" customHeight="1">
      <c r="A191" s="45" t="n"/>
      <c r="B191" s="46" t="n"/>
      <c r="C191" s="46" t="n"/>
      <c r="D191" s="42" t="n"/>
      <c r="E191" s="47" t="n"/>
      <c r="F191" s="47" t="n"/>
      <c r="G191" s="48" t="n"/>
      <c r="H191" s="46" t="n"/>
      <c r="I191" s="46" t="n"/>
      <c r="J191" s="12">
        <f>IF($E191="","",$E191-IF($F191="",0,$F191))</f>
        <v/>
      </c>
      <c r="K191" s="13">
        <f>IF(OR($E191="",$E191=0),"",IF($F191="",0,$F191)/$E191)</f>
        <v/>
      </c>
      <c r="L191" s="12">
        <f>IF($E191="","",ROUND($E191*IF($G191="",0,$G191),0))</f>
        <v/>
      </c>
      <c r="M191" s="12">
        <f>IF($E191="","",$L191-IF($F191="",0,$F191))</f>
        <v/>
      </c>
      <c r="N191" s="12">
        <f>IF($E191="","",IF(IF($F191="",0,$F191)=0,$E191,IF(IF($G191="",0,$G191)&lt;=0,MAX($E191,IF($F191="",0,$F191)),ROUND(IF($F191="",0,$F191)/$G191,0))))</f>
        <v/>
      </c>
      <c r="O191" s="12">
        <f>IF($N191="","",$E191-$N191)</f>
        <v/>
      </c>
      <c r="P191" s="14">
        <f>IF(AND($A191="",$B191="",$D191="",$E191="",$F191=""),"",IF($E191="","予算が未入力",IF($E191=0,"予算が0円",IF(IF($F191="",0,$F191)&gt;$E191,"超過",IF(AND(IF($F191="",0,$F191)=0,IF($G191="",0,$G191)=0),"未着手",IF($N191&gt;$E191,"超過見込",IF($K191&gt;=$B$3,"注意","予算内")))))))</f>
        <v/>
      </c>
      <c r="Q191" s="14">
        <f>IF($A191="","",TEXT($A191,"yyyy/mm"))</f>
        <v/>
      </c>
    </row>
    <row r="192" hidden="1" ht="22" customHeight="1">
      <c r="A192" s="45" t="n"/>
      <c r="B192" s="46" t="n"/>
      <c r="C192" s="46" t="n"/>
      <c r="D192" s="42" t="n"/>
      <c r="E192" s="47" t="n"/>
      <c r="F192" s="47" t="n"/>
      <c r="G192" s="48" t="n"/>
      <c r="H192" s="46" t="n"/>
      <c r="I192" s="46" t="n"/>
      <c r="J192" s="15">
        <f>IF($E192="","",$E192-IF($F192="",0,$F192))</f>
        <v/>
      </c>
      <c r="K192" s="16">
        <f>IF(OR($E192="",$E192=0),"",IF($F192="",0,$F192)/$E192)</f>
        <v/>
      </c>
      <c r="L192" s="15">
        <f>IF($E192="","",ROUND($E192*IF($G192="",0,$G192),0))</f>
        <v/>
      </c>
      <c r="M192" s="15">
        <f>IF($E192="","",$L192-IF($F192="",0,$F192))</f>
        <v/>
      </c>
      <c r="N192" s="15">
        <f>IF($E192="","",IF(IF($F192="",0,$F192)=0,$E192,IF(IF($G192="",0,$G192)&lt;=0,MAX($E192,IF($F192="",0,$F192)),ROUND(IF($F192="",0,$F192)/$G192,0))))</f>
        <v/>
      </c>
      <c r="O192" s="15">
        <f>IF($N192="","",$E192-$N192)</f>
        <v/>
      </c>
      <c r="P192" s="17">
        <f>IF(AND($A192="",$B192="",$D192="",$E192="",$F192=""),"",IF($E192="","予算が未入力",IF($E192=0,"予算が0円",IF(IF($F192="",0,$F192)&gt;$E192,"超過",IF(AND(IF($F192="",0,$F192)=0,IF($G192="",0,$G192)=0),"未着手",IF($N192&gt;$E192,"超過見込",IF($K192&gt;=$B$3,"注意","予算内")))))))</f>
        <v/>
      </c>
      <c r="Q192" s="17">
        <f>IF($A192="","",TEXT($A192,"yyyy/mm"))</f>
        <v/>
      </c>
    </row>
    <row r="193" hidden="1" ht="22" customHeight="1">
      <c r="A193" s="45" t="n"/>
      <c r="B193" s="46" t="n"/>
      <c r="C193" s="46" t="n"/>
      <c r="D193" s="42" t="n"/>
      <c r="E193" s="47" t="n"/>
      <c r="F193" s="47" t="n"/>
      <c r="G193" s="48" t="n"/>
      <c r="H193" s="46" t="n"/>
      <c r="I193" s="46" t="n"/>
      <c r="J193" s="12">
        <f>IF($E193="","",$E193-IF($F193="",0,$F193))</f>
        <v/>
      </c>
      <c r="K193" s="13">
        <f>IF(OR($E193="",$E193=0),"",IF($F193="",0,$F193)/$E193)</f>
        <v/>
      </c>
      <c r="L193" s="12">
        <f>IF($E193="","",ROUND($E193*IF($G193="",0,$G193),0))</f>
        <v/>
      </c>
      <c r="M193" s="12">
        <f>IF($E193="","",$L193-IF($F193="",0,$F193))</f>
        <v/>
      </c>
      <c r="N193" s="12">
        <f>IF($E193="","",IF(IF($F193="",0,$F193)=0,$E193,IF(IF($G193="",0,$G193)&lt;=0,MAX($E193,IF($F193="",0,$F193)),ROUND(IF($F193="",0,$F193)/$G193,0))))</f>
        <v/>
      </c>
      <c r="O193" s="12">
        <f>IF($N193="","",$E193-$N193)</f>
        <v/>
      </c>
      <c r="P193" s="14">
        <f>IF(AND($A193="",$B193="",$D193="",$E193="",$F193=""),"",IF($E193="","予算が未入力",IF($E193=0,"予算が0円",IF(IF($F193="",0,$F193)&gt;$E193,"超過",IF(AND(IF($F193="",0,$F193)=0,IF($G193="",0,$G193)=0),"未着手",IF($N193&gt;$E193,"超過見込",IF($K193&gt;=$B$3,"注意","予算内")))))))</f>
        <v/>
      </c>
      <c r="Q193" s="14">
        <f>IF($A193="","",TEXT($A193,"yyyy/mm"))</f>
        <v/>
      </c>
    </row>
    <row r="194" hidden="1" ht="22" customHeight="1">
      <c r="A194" s="45" t="n"/>
      <c r="B194" s="46" t="n"/>
      <c r="C194" s="46" t="n"/>
      <c r="D194" s="42" t="n"/>
      <c r="E194" s="47" t="n"/>
      <c r="F194" s="47" t="n"/>
      <c r="G194" s="48" t="n"/>
      <c r="H194" s="46" t="n"/>
      <c r="I194" s="46" t="n"/>
      <c r="J194" s="15">
        <f>IF($E194="","",$E194-IF($F194="",0,$F194))</f>
        <v/>
      </c>
      <c r="K194" s="16">
        <f>IF(OR($E194="",$E194=0),"",IF($F194="",0,$F194)/$E194)</f>
        <v/>
      </c>
      <c r="L194" s="15">
        <f>IF($E194="","",ROUND($E194*IF($G194="",0,$G194),0))</f>
        <v/>
      </c>
      <c r="M194" s="15">
        <f>IF($E194="","",$L194-IF($F194="",0,$F194))</f>
        <v/>
      </c>
      <c r="N194" s="15">
        <f>IF($E194="","",IF(IF($F194="",0,$F194)=0,$E194,IF(IF($G194="",0,$G194)&lt;=0,MAX($E194,IF($F194="",0,$F194)),ROUND(IF($F194="",0,$F194)/$G194,0))))</f>
        <v/>
      </c>
      <c r="O194" s="15">
        <f>IF($N194="","",$E194-$N194)</f>
        <v/>
      </c>
      <c r="P194" s="17">
        <f>IF(AND($A194="",$B194="",$D194="",$E194="",$F194=""),"",IF($E194="","予算が未入力",IF($E194=0,"予算が0円",IF(IF($F194="",0,$F194)&gt;$E194,"超過",IF(AND(IF($F194="",0,$F194)=0,IF($G194="",0,$G194)=0),"未着手",IF($N194&gt;$E194,"超過見込",IF($K194&gt;=$B$3,"注意","予算内")))))))</f>
        <v/>
      </c>
      <c r="Q194" s="17">
        <f>IF($A194="","",TEXT($A194,"yyyy/mm"))</f>
        <v/>
      </c>
    </row>
    <row r="195" hidden="1" ht="22" customHeight="1">
      <c r="A195" s="45" t="n"/>
      <c r="B195" s="46" t="n"/>
      <c r="C195" s="46" t="n"/>
      <c r="D195" s="42" t="n"/>
      <c r="E195" s="47" t="n"/>
      <c r="F195" s="47" t="n"/>
      <c r="G195" s="48" t="n"/>
      <c r="H195" s="46" t="n"/>
      <c r="I195" s="46" t="n"/>
      <c r="J195" s="12">
        <f>IF($E195="","",$E195-IF($F195="",0,$F195))</f>
        <v/>
      </c>
      <c r="K195" s="13">
        <f>IF(OR($E195="",$E195=0),"",IF($F195="",0,$F195)/$E195)</f>
        <v/>
      </c>
      <c r="L195" s="12">
        <f>IF($E195="","",ROUND($E195*IF($G195="",0,$G195),0))</f>
        <v/>
      </c>
      <c r="M195" s="12">
        <f>IF($E195="","",$L195-IF($F195="",0,$F195))</f>
        <v/>
      </c>
      <c r="N195" s="12">
        <f>IF($E195="","",IF(IF($F195="",0,$F195)=0,$E195,IF(IF($G195="",0,$G195)&lt;=0,MAX($E195,IF($F195="",0,$F195)),ROUND(IF($F195="",0,$F195)/$G195,0))))</f>
        <v/>
      </c>
      <c r="O195" s="12">
        <f>IF($N195="","",$E195-$N195)</f>
        <v/>
      </c>
      <c r="P195" s="14">
        <f>IF(AND($A195="",$B195="",$D195="",$E195="",$F195=""),"",IF($E195="","予算が未入力",IF($E195=0,"予算が0円",IF(IF($F195="",0,$F195)&gt;$E195,"超過",IF(AND(IF($F195="",0,$F195)=0,IF($G195="",0,$G195)=0),"未着手",IF($N195&gt;$E195,"超過見込",IF($K195&gt;=$B$3,"注意","予算内")))))))</f>
        <v/>
      </c>
      <c r="Q195" s="14">
        <f>IF($A195="","",TEXT($A195,"yyyy/mm"))</f>
        <v/>
      </c>
    </row>
    <row r="196" hidden="1" ht="22" customHeight="1">
      <c r="A196" s="45" t="n"/>
      <c r="B196" s="46" t="n"/>
      <c r="C196" s="46" t="n"/>
      <c r="D196" s="42" t="n"/>
      <c r="E196" s="47" t="n"/>
      <c r="F196" s="47" t="n"/>
      <c r="G196" s="48" t="n"/>
      <c r="H196" s="46" t="n"/>
      <c r="I196" s="46" t="n"/>
      <c r="J196" s="15">
        <f>IF($E196="","",$E196-IF($F196="",0,$F196))</f>
        <v/>
      </c>
      <c r="K196" s="16">
        <f>IF(OR($E196="",$E196=0),"",IF($F196="",0,$F196)/$E196)</f>
        <v/>
      </c>
      <c r="L196" s="15">
        <f>IF($E196="","",ROUND($E196*IF($G196="",0,$G196),0))</f>
        <v/>
      </c>
      <c r="M196" s="15">
        <f>IF($E196="","",$L196-IF($F196="",0,$F196))</f>
        <v/>
      </c>
      <c r="N196" s="15">
        <f>IF($E196="","",IF(IF($F196="",0,$F196)=0,$E196,IF(IF($G196="",0,$G196)&lt;=0,MAX($E196,IF($F196="",0,$F196)),ROUND(IF($F196="",0,$F196)/$G196,0))))</f>
        <v/>
      </c>
      <c r="O196" s="15">
        <f>IF($N196="","",$E196-$N196)</f>
        <v/>
      </c>
      <c r="P196" s="17">
        <f>IF(AND($A196="",$B196="",$D196="",$E196="",$F196=""),"",IF($E196="","予算が未入力",IF($E196=0,"予算が0円",IF(IF($F196="",0,$F196)&gt;$E196,"超過",IF(AND(IF($F196="",0,$F196)=0,IF($G196="",0,$G196)=0),"未着手",IF($N196&gt;$E196,"超過見込",IF($K196&gt;=$B$3,"注意","予算内")))))))</f>
        <v/>
      </c>
      <c r="Q196" s="17">
        <f>IF($A196="","",TEXT($A196,"yyyy/mm"))</f>
        <v/>
      </c>
    </row>
    <row r="197" hidden="1" ht="22" customHeight="1">
      <c r="A197" s="45" t="n"/>
      <c r="B197" s="46" t="n"/>
      <c r="C197" s="46" t="n"/>
      <c r="D197" s="42" t="n"/>
      <c r="E197" s="47" t="n"/>
      <c r="F197" s="47" t="n"/>
      <c r="G197" s="48" t="n"/>
      <c r="H197" s="46" t="n"/>
      <c r="I197" s="46" t="n"/>
      <c r="J197" s="12">
        <f>IF($E197="","",$E197-IF($F197="",0,$F197))</f>
        <v/>
      </c>
      <c r="K197" s="13">
        <f>IF(OR($E197="",$E197=0),"",IF($F197="",0,$F197)/$E197)</f>
        <v/>
      </c>
      <c r="L197" s="12">
        <f>IF($E197="","",ROUND($E197*IF($G197="",0,$G197),0))</f>
        <v/>
      </c>
      <c r="M197" s="12">
        <f>IF($E197="","",$L197-IF($F197="",0,$F197))</f>
        <v/>
      </c>
      <c r="N197" s="12">
        <f>IF($E197="","",IF(IF($F197="",0,$F197)=0,$E197,IF(IF($G197="",0,$G197)&lt;=0,MAX($E197,IF($F197="",0,$F197)),ROUND(IF($F197="",0,$F197)/$G197,0))))</f>
        <v/>
      </c>
      <c r="O197" s="12">
        <f>IF($N197="","",$E197-$N197)</f>
        <v/>
      </c>
      <c r="P197" s="14">
        <f>IF(AND($A197="",$B197="",$D197="",$E197="",$F197=""),"",IF($E197="","予算が未入力",IF($E197=0,"予算が0円",IF(IF($F197="",0,$F197)&gt;$E197,"超過",IF(AND(IF($F197="",0,$F197)=0,IF($G197="",0,$G197)=0),"未着手",IF($N197&gt;$E197,"超過見込",IF($K197&gt;=$B$3,"注意","予算内")))))))</f>
        <v/>
      </c>
      <c r="Q197" s="14">
        <f>IF($A197="","",TEXT($A197,"yyyy/mm"))</f>
        <v/>
      </c>
    </row>
    <row r="198" hidden="1" ht="22" customHeight="1">
      <c r="A198" s="45" t="n"/>
      <c r="B198" s="46" t="n"/>
      <c r="C198" s="46" t="n"/>
      <c r="D198" s="42" t="n"/>
      <c r="E198" s="47" t="n"/>
      <c r="F198" s="47" t="n"/>
      <c r="G198" s="48" t="n"/>
      <c r="H198" s="46" t="n"/>
      <c r="I198" s="46" t="n"/>
      <c r="J198" s="15">
        <f>IF($E198="","",$E198-IF($F198="",0,$F198))</f>
        <v/>
      </c>
      <c r="K198" s="16">
        <f>IF(OR($E198="",$E198=0),"",IF($F198="",0,$F198)/$E198)</f>
        <v/>
      </c>
      <c r="L198" s="15">
        <f>IF($E198="","",ROUND($E198*IF($G198="",0,$G198),0))</f>
        <v/>
      </c>
      <c r="M198" s="15">
        <f>IF($E198="","",$L198-IF($F198="",0,$F198))</f>
        <v/>
      </c>
      <c r="N198" s="15">
        <f>IF($E198="","",IF(IF($F198="",0,$F198)=0,$E198,IF(IF($G198="",0,$G198)&lt;=0,MAX($E198,IF($F198="",0,$F198)),ROUND(IF($F198="",0,$F198)/$G198,0))))</f>
        <v/>
      </c>
      <c r="O198" s="15">
        <f>IF($N198="","",$E198-$N198)</f>
        <v/>
      </c>
      <c r="P198" s="17">
        <f>IF(AND($A198="",$B198="",$D198="",$E198="",$F198=""),"",IF($E198="","予算が未入力",IF($E198=0,"予算が0円",IF(IF($F198="",0,$F198)&gt;$E198,"超過",IF(AND(IF($F198="",0,$F198)=0,IF($G198="",0,$G198)=0),"未着手",IF($N198&gt;$E198,"超過見込",IF($K198&gt;=$B$3,"注意","予算内")))))))</f>
        <v/>
      </c>
      <c r="Q198" s="17">
        <f>IF($A198="","",TEXT($A198,"yyyy/mm"))</f>
        <v/>
      </c>
    </row>
    <row r="199" hidden="1" ht="22" customHeight="1">
      <c r="A199" s="45" t="n"/>
      <c r="B199" s="46" t="n"/>
      <c r="C199" s="46" t="n"/>
      <c r="D199" s="42" t="n"/>
      <c r="E199" s="47" t="n"/>
      <c r="F199" s="47" t="n"/>
      <c r="G199" s="48" t="n"/>
      <c r="H199" s="46" t="n"/>
      <c r="I199" s="46" t="n"/>
      <c r="J199" s="12">
        <f>IF($E199="","",$E199-IF($F199="",0,$F199))</f>
        <v/>
      </c>
      <c r="K199" s="13">
        <f>IF(OR($E199="",$E199=0),"",IF($F199="",0,$F199)/$E199)</f>
        <v/>
      </c>
      <c r="L199" s="12">
        <f>IF($E199="","",ROUND($E199*IF($G199="",0,$G199),0))</f>
        <v/>
      </c>
      <c r="M199" s="12">
        <f>IF($E199="","",$L199-IF($F199="",0,$F199))</f>
        <v/>
      </c>
      <c r="N199" s="12">
        <f>IF($E199="","",IF(IF($F199="",0,$F199)=0,$E199,IF(IF($G199="",0,$G199)&lt;=0,MAX($E199,IF($F199="",0,$F199)),ROUND(IF($F199="",0,$F199)/$G199,0))))</f>
        <v/>
      </c>
      <c r="O199" s="12">
        <f>IF($N199="","",$E199-$N199)</f>
        <v/>
      </c>
      <c r="P199" s="14">
        <f>IF(AND($A199="",$B199="",$D199="",$E199="",$F199=""),"",IF($E199="","予算が未入力",IF($E199=0,"予算が0円",IF(IF($F199="",0,$F199)&gt;$E199,"超過",IF(AND(IF($F199="",0,$F199)=0,IF($G199="",0,$G199)=0),"未着手",IF($N199&gt;$E199,"超過見込",IF($K199&gt;=$B$3,"注意","予算内")))))))</f>
        <v/>
      </c>
      <c r="Q199" s="14">
        <f>IF($A199="","",TEXT($A199,"yyyy/mm"))</f>
        <v/>
      </c>
    </row>
    <row r="200" hidden="1" ht="22" customHeight="1">
      <c r="A200" s="45" t="n"/>
      <c r="B200" s="46" t="n"/>
      <c r="C200" s="46" t="n"/>
      <c r="D200" s="42" t="n"/>
      <c r="E200" s="47" t="n"/>
      <c r="F200" s="47" t="n"/>
      <c r="G200" s="48" t="n"/>
      <c r="H200" s="46" t="n"/>
      <c r="I200" s="46" t="n"/>
      <c r="J200" s="15">
        <f>IF($E200="","",$E200-IF($F200="",0,$F200))</f>
        <v/>
      </c>
      <c r="K200" s="16">
        <f>IF(OR($E200="",$E200=0),"",IF($F200="",0,$F200)/$E200)</f>
        <v/>
      </c>
      <c r="L200" s="15">
        <f>IF($E200="","",ROUND($E200*IF($G200="",0,$G200),0))</f>
        <v/>
      </c>
      <c r="M200" s="15">
        <f>IF($E200="","",$L200-IF($F200="",0,$F200))</f>
        <v/>
      </c>
      <c r="N200" s="15">
        <f>IF($E200="","",IF(IF($F200="",0,$F200)=0,$E200,IF(IF($G200="",0,$G200)&lt;=0,MAX($E200,IF($F200="",0,$F200)),ROUND(IF($F200="",0,$F200)/$G200,0))))</f>
        <v/>
      </c>
      <c r="O200" s="15">
        <f>IF($N200="","",$E200-$N200)</f>
        <v/>
      </c>
      <c r="P200" s="17">
        <f>IF(AND($A200="",$B200="",$D200="",$E200="",$F200=""),"",IF($E200="","予算が未入力",IF($E200=0,"予算が0円",IF(IF($F200="",0,$F200)&gt;$E200,"超過",IF(AND(IF($F200="",0,$F200)=0,IF($G200="",0,$G200)=0),"未着手",IF($N200&gt;$E200,"超過見込",IF($K200&gt;=$B$3,"注意","予算内")))))))</f>
        <v/>
      </c>
      <c r="Q200" s="17">
        <f>IF($A200="","",TEXT($A200,"yyyy/mm"))</f>
        <v/>
      </c>
    </row>
    <row r="201" hidden="1" ht="22" customHeight="1">
      <c r="A201" s="45" t="n"/>
      <c r="B201" s="46" t="n"/>
      <c r="C201" s="46" t="n"/>
      <c r="D201" s="42" t="n"/>
      <c r="E201" s="47" t="n"/>
      <c r="F201" s="47" t="n"/>
      <c r="G201" s="48" t="n"/>
      <c r="H201" s="46" t="n"/>
      <c r="I201" s="46" t="n"/>
      <c r="J201" s="12">
        <f>IF($E201="","",$E201-IF($F201="",0,$F201))</f>
        <v/>
      </c>
      <c r="K201" s="13">
        <f>IF(OR($E201="",$E201=0),"",IF($F201="",0,$F201)/$E201)</f>
        <v/>
      </c>
      <c r="L201" s="12">
        <f>IF($E201="","",ROUND($E201*IF($G201="",0,$G201),0))</f>
        <v/>
      </c>
      <c r="M201" s="12">
        <f>IF($E201="","",$L201-IF($F201="",0,$F201))</f>
        <v/>
      </c>
      <c r="N201" s="12">
        <f>IF($E201="","",IF(IF($F201="",0,$F201)=0,$E201,IF(IF($G201="",0,$G201)&lt;=0,MAX($E201,IF($F201="",0,$F201)),ROUND(IF($F201="",0,$F201)/$G201,0))))</f>
        <v/>
      </c>
      <c r="O201" s="12">
        <f>IF($N201="","",$E201-$N201)</f>
        <v/>
      </c>
      <c r="P201" s="14">
        <f>IF(AND($A201="",$B201="",$D201="",$E201="",$F201=""),"",IF($E201="","予算が未入力",IF($E201=0,"予算が0円",IF(IF($F201="",0,$F201)&gt;$E201,"超過",IF(AND(IF($F201="",0,$F201)=0,IF($G201="",0,$G201)=0),"未着手",IF($N201&gt;$E201,"超過見込",IF($K201&gt;=$B$3,"注意","予算内")))))))</f>
        <v/>
      </c>
      <c r="Q201" s="14">
        <f>IF($A201="","",TEXT($A201,"yyyy/mm"))</f>
        <v/>
      </c>
    </row>
    <row r="202" hidden="1" ht="22" customHeight="1">
      <c r="A202" s="45" t="n"/>
      <c r="B202" s="46" t="n"/>
      <c r="C202" s="46" t="n"/>
      <c r="D202" s="42" t="n"/>
      <c r="E202" s="47" t="n"/>
      <c r="F202" s="47" t="n"/>
      <c r="G202" s="48" t="n"/>
      <c r="H202" s="46" t="n"/>
      <c r="I202" s="46" t="n"/>
      <c r="J202" s="15">
        <f>IF($E202="","",$E202-IF($F202="",0,$F202))</f>
        <v/>
      </c>
      <c r="K202" s="16">
        <f>IF(OR($E202="",$E202=0),"",IF($F202="",0,$F202)/$E202)</f>
        <v/>
      </c>
      <c r="L202" s="15">
        <f>IF($E202="","",ROUND($E202*IF($G202="",0,$G202),0))</f>
        <v/>
      </c>
      <c r="M202" s="15">
        <f>IF($E202="","",$L202-IF($F202="",0,$F202))</f>
        <v/>
      </c>
      <c r="N202" s="15">
        <f>IF($E202="","",IF(IF($F202="",0,$F202)=0,$E202,IF(IF($G202="",0,$G202)&lt;=0,MAX($E202,IF($F202="",0,$F202)),ROUND(IF($F202="",0,$F202)/$G202,0))))</f>
        <v/>
      </c>
      <c r="O202" s="15">
        <f>IF($N202="","",$E202-$N202)</f>
        <v/>
      </c>
      <c r="P202" s="17">
        <f>IF(AND($A202="",$B202="",$D202="",$E202="",$F202=""),"",IF($E202="","予算が未入力",IF($E202=0,"予算が0円",IF(IF($F202="",0,$F202)&gt;$E202,"超過",IF(AND(IF($F202="",0,$F202)=0,IF($G202="",0,$G202)=0),"未着手",IF($N202&gt;$E202,"超過見込",IF($K202&gt;=$B$3,"注意","予算内")))))))</f>
        <v/>
      </c>
      <c r="Q202" s="17">
        <f>IF($A202="","",TEXT($A202,"yyyy/mm"))</f>
        <v/>
      </c>
    </row>
    <row r="203" hidden="1" ht="22" customHeight="1">
      <c r="A203" s="45" t="n"/>
      <c r="B203" s="46" t="n"/>
      <c r="C203" s="46" t="n"/>
      <c r="D203" s="42" t="n"/>
      <c r="E203" s="47" t="n"/>
      <c r="F203" s="47" t="n"/>
      <c r="G203" s="48" t="n"/>
      <c r="H203" s="46" t="n"/>
      <c r="I203" s="46" t="n"/>
      <c r="J203" s="12">
        <f>IF($E203="","",$E203-IF($F203="",0,$F203))</f>
        <v/>
      </c>
      <c r="K203" s="13">
        <f>IF(OR($E203="",$E203=0),"",IF($F203="",0,$F203)/$E203)</f>
        <v/>
      </c>
      <c r="L203" s="12">
        <f>IF($E203="","",ROUND($E203*IF($G203="",0,$G203),0))</f>
        <v/>
      </c>
      <c r="M203" s="12">
        <f>IF($E203="","",$L203-IF($F203="",0,$F203))</f>
        <v/>
      </c>
      <c r="N203" s="12">
        <f>IF($E203="","",IF(IF($F203="",0,$F203)=0,$E203,IF(IF($G203="",0,$G203)&lt;=0,MAX($E203,IF($F203="",0,$F203)),ROUND(IF($F203="",0,$F203)/$G203,0))))</f>
        <v/>
      </c>
      <c r="O203" s="12">
        <f>IF($N203="","",$E203-$N203)</f>
        <v/>
      </c>
      <c r="P203" s="14">
        <f>IF(AND($A203="",$B203="",$D203="",$E203="",$F203=""),"",IF($E203="","予算が未入力",IF($E203=0,"予算が0円",IF(IF($F203="",0,$F203)&gt;$E203,"超過",IF(AND(IF($F203="",0,$F203)=0,IF($G203="",0,$G203)=0),"未着手",IF($N203&gt;$E203,"超過見込",IF($K203&gt;=$B$3,"注意","予算内")))))))</f>
        <v/>
      </c>
      <c r="Q203" s="14">
        <f>IF($A203="","",TEXT($A203,"yyyy/mm"))</f>
        <v/>
      </c>
    </row>
    <row r="204" hidden="1" ht="22" customHeight="1">
      <c r="A204" s="45" t="n"/>
      <c r="B204" s="46" t="n"/>
      <c r="C204" s="46" t="n"/>
      <c r="D204" s="42" t="n"/>
      <c r="E204" s="47" t="n"/>
      <c r="F204" s="47" t="n"/>
      <c r="G204" s="48" t="n"/>
      <c r="H204" s="46" t="n"/>
      <c r="I204" s="46" t="n"/>
      <c r="J204" s="15">
        <f>IF($E204="","",$E204-IF($F204="",0,$F204))</f>
        <v/>
      </c>
      <c r="K204" s="16">
        <f>IF(OR($E204="",$E204=0),"",IF($F204="",0,$F204)/$E204)</f>
        <v/>
      </c>
      <c r="L204" s="15">
        <f>IF($E204="","",ROUND($E204*IF($G204="",0,$G204),0))</f>
        <v/>
      </c>
      <c r="M204" s="15">
        <f>IF($E204="","",$L204-IF($F204="",0,$F204))</f>
        <v/>
      </c>
      <c r="N204" s="15">
        <f>IF($E204="","",IF(IF($F204="",0,$F204)=0,$E204,IF(IF($G204="",0,$G204)&lt;=0,MAX($E204,IF($F204="",0,$F204)),ROUND(IF($F204="",0,$F204)/$G204,0))))</f>
        <v/>
      </c>
      <c r="O204" s="15">
        <f>IF($N204="","",$E204-$N204)</f>
        <v/>
      </c>
      <c r="P204" s="17">
        <f>IF(AND($A204="",$B204="",$D204="",$E204="",$F204=""),"",IF($E204="","予算が未入力",IF($E204=0,"予算が0円",IF(IF($F204="",0,$F204)&gt;$E204,"超過",IF(AND(IF($F204="",0,$F204)=0,IF($G204="",0,$G204)=0),"未着手",IF($N204&gt;$E204,"超過見込",IF($K204&gt;=$B$3,"注意","予算内")))))))</f>
        <v/>
      </c>
      <c r="Q204" s="17">
        <f>IF($A204="","",TEXT($A204,"yyyy/mm"))</f>
        <v/>
      </c>
    </row>
  </sheetData>
  <sheetProtection selectLockedCells="1" selectUnlockedCells="0" sheet="1" objects="0" insertRows="1" insertHyperlinks="1" autoFilter="1" scenarios="0" formatColumns="1" deleteColumns="1" insertColumns="1" pivotTables="1" deleteRows="1" formatCells="1" formatRows="1" sort="1"/>
  <autoFilter ref="A4:Q204"/>
  <dataValidations count="9">
    <dataValidation sqref="B5:B204" showDropDown="0" showInputMessage="0" showErrorMessage="0" allowBlank="1" type="list">
      <formula1>"企画・要件定義,設計,制作・開発,検証・テスト,納品・リリース,運用・保守,販促・PR,管理・その他"</formula1>
    </dataValidation>
    <dataValidation sqref="C5:C204" showDropDown="0" showInputMessage="0" showErrorMessage="0" allowBlank="1" type="list">
      <formula1>"人件費・外注費,外注デザイン,機材・備品,ソフト・ツール利用料,材料・仕入,広告・宣伝費,旅費・交通費,会議・打合せ費,通信・サーバー費,手数料・保険,予備費,その他"</formula1>
    </dataValidation>
    <dataValidation sqref="G5:G204" showDropDown="0" showInputMessage="0" showErrorMessage="0" allowBlank="1" type="list">
      <formula1>"0,0.1,0.2,0.3,0.4,0.5,0.6,0.7,0.8,0.9,1"</formula1>
    </dataValidation>
    <dataValidation sqref="H5:H204" showDropDown="0" showInputMessage="0" showErrorMessage="0" allowBlank="1" type="list">
      <formula1>"未着手,進行中,完了,保留,中止"</formula1>
    </dataValidation>
    <dataValidation sqref="I5:I204" showDropDown="0" showInputMessage="0" showErrorMessage="0" allowBlank="1" type="list">
      <formula1>"未払い,請求中,支払済,社内負担"</formula1>
    </dataValidation>
    <dataValidation sqref="C5:C204" showDropDown="0" showInputMessage="1" showErrorMessage="0" allowBlank="1" promptTitle="分類" prompt="右の▼から選びます。一覧は「集計」シートで増やせます"/>
    <dataValidation sqref="D5:D204" showDropDown="0" showInputMessage="1" showErrorMessage="0" allowBlank="1" promptTitle="内容" prompt="あとで見て分かるように短く書きます"/>
    <dataValidation sqref="E5:E204" showDropDown="0" showInputMessage="1" showErrorMessage="0" allowBlank="1" promptTitle="金額" prompt="数字だけを入力します。カンマは自動で付きます"/>
    <dataValidation sqref="F5:F204" showDropDown="0" showInputMessage="1" showErrorMessage="0" allowBlank="1" promptTitle="金額" prompt="数字だけを入力します。カンマは自動で付きます"/>
  </dataValidations>
  <printOptions horizontalCentered="1"/>
  <pageMargins left="0.75" right="0.75" top="1" bottom="1" header="0.5" footer="0.5"/>
  <pageSetup paperSize="9" fitToHeight="0" fitToWidth="1"/>
</worksheet>
</file>

<file path=xl/worksheets/sheet2.xml><?xml version="1.0" encoding="utf-8"?>
<worksheet xmlns="http://schemas.openxmlformats.org/spreadsheetml/2006/main">
  <sheetPr>
    <tabColor rgb="001F3864"/>
    <outlinePr summaryBelow="1" summaryRight="1"/>
    <pageSetUpPr fitToPage="1"/>
  </sheetPr>
  <dimension ref="A1:I102"/>
  <sheetViews>
    <sheetView showGridLines="0" tabSelected="0" workbookViewId="0">
      <pane ySplit="4" topLeftCell="A5" activePane="bottomLeft" state="frozen"/>
      <selection pane="bottomLeft" activeCell="A1" sqref="A1"/>
    </sheetView>
  </sheetViews>
  <sheetFormatPr baseColWidth="8" defaultRowHeight="15"/>
  <cols>
    <col width="42" customWidth="1" min="1" max="1"/>
    <col width="16" customWidth="1" min="2" max="2"/>
    <col width="16" customWidth="1" min="3" max="3"/>
    <col width="14" customWidth="1" min="4" max="4"/>
    <col width="16" customWidth="1" min="5" max="5"/>
    <col width="13" customWidth="1" min="6" max="6"/>
    <col width="15" customWidth="1" min="7" max="7"/>
    <col width="14" customWidth="1" min="8" max="8"/>
    <col width="10" customWidth="1" min="9" max="9"/>
  </cols>
  <sheetData>
    <row r="1" ht="30" customHeight="1">
      <c r="A1" s="18">
        <f>IF('入力する'!$B$1="","プロジェクト予算・実績表",'入力する'!$B$1&amp;"｜予算・実績表")</f>
        <v/>
      </c>
    </row>
    <row r="2" ht="22" customHeight="1">
      <c r="A2" s="3" t="inlineStr">
        <is>
          <t>「入力する」に費目べつの予算と実績を打つだけで、消化率・着地見込・予算オーバーの判定がそろいます。</t>
        </is>
      </c>
    </row>
    <row r="3" ht="22" customHeight="1">
      <c r="A3" s="3" t="inlineStr">
        <is>
          <t>配布元: 副業ポートフォリオ https://satoru-log.jp</t>
        </is>
      </c>
    </row>
    <row r="4"/>
    <row r="5" ht="26" customHeight="1">
      <c r="A5" s="19" t="inlineStr">
        <is>
          <t>全体のまとめ</t>
        </is>
      </c>
      <c r="B5" s="19" t="n"/>
      <c r="C5" s="19" t="n"/>
      <c r="D5" s="19" t="n"/>
      <c r="E5" s="19" t="n"/>
      <c r="F5" s="19" t="n"/>
      <c r="G5" s="19" t="n"/>
      <c r="H5" s="19" t="n"/>
      <c r="I5" s="19" t="n"/>
    </row>
    <row r="6" ht="22" customHeight="1">
      <c r="A6" s="20" t="inlineStr">
        <is>
          <t>承認予算（円）　※ここだけ手入力</t>
        </is>
      </c>
      <c r="B6" s="47" t="n">
        <v>0</v>
      </c>
      <c r="C6" s="21" t="n"/>
      <c r="D6" s="21" t="n"/>
      <c r="E6" s="21" t="n"/>
      <c r="F6" s="21" t="n"/>
      <c r="G6" s="21" t="n"/>
      <c r="H6" s="21" t="n"/>
      <c r="I6" s="21" t="n"/>
    </row>
    <row r="7" ht="22" customHeight="1">
      <c r="A7" s="20" t="inlineStr">
        <is>
          <t>明細の予算合計</t>
        </is>
      </c>
      <c r="B7" s="22">
        <f>SUM('入力する'!$E$5:$E$204)</f>
        <v/>
      </c>
      <c r="C7" s="21" t="n"/>
      <c r="D7" s="21" t="n"/>
      <c r="E7" s="21" t="n"/>
      <c r="F7" s="21" t="n"/>
      <c r="G7" s="21" t="n"/>
      <c r="H7" s="21" t="n"/>
      <c r="I7" s="21" t="n"/>
    </row>
    <row r="8" ht="22" customHeight="1">
      <c r="A8" s="20" t="inlineStr">
        <is>
          <t>承認予算との差（承認予算−明細の予算合計）</t>
        </is>
      </c>
      <c r="B8" s="22">
        <f>IF($B$6=0,"",$B$6-$B$7)</f>
        <v/>
      </c>
      <c r="C8" s="21" t="n"/>
      <c r="D8" s="21" t="n"/>
      <c r="E8" s="21" t="n"/>
      <c r="F8" s="21" t="n"/>
      <c r="G8" s="21" t="n"/>
      <c r="H8" s="21" t="n"/>
      <c r="I8" s="21" t="n"/>
    </row>
    <row r="9" ht="22" customHeight="1">
      <c r="A9" s="20" t="inlineStr">
        <is>
          <t>実績の合計</t>
        </is>
      </c>
      <c r="B9" s="22">
        <f>SUM('入力する'!$F$5:$F$204)</f>
        <v/>
      </c>
      <c r="C9" s="21" t="n"/>
      <c r="D9" s="21" t="n"/>
      <c r="E9" s="21" t="n"/>
      <c r="F9" s="21" t="n"/>
      <c r="G9" s="21" t="n"/>
      <c r="H9" s="21" t="n"/>
      <c r="I9" s="21" t="n"/>
    </row>
    <row r="10" ht="22" customHeight="1">
      <c r="A10" s="20" t="inlineStr">
        <is>
          <t>残り予算（明細の予算合計−実績）</t>
        </is>
      </c>
      <c r="B10" s="22">
        <f>$B$7-$B$9</f>
        <v/>
      </c>
      <c r="C10" s="21" t="n"/>
      <c r="D10" s="21" t="n"/>
      <c r="E10" s="21" t="n"/>
      <c r="F10" s="21" t="n"/>
      <c r="G10" s="21" t="n"/>
      <c r="H10" s="21" t="n"/>
      <c r="I10" s="21" t="n"/>
    </row>
    <row r="11" ht="22" customHeight="1">
      <c r="A11" s="20" t="inlineStr">
        <is>
          <t>予算の消化率（実績÷明細の予算合計）</t>
        </is>
      </c>
      <c r="B11" s="23">
        <f>IF($B$7=0,"",$B$9/$B$7)</f>
        <v/>
      </c>
      <c r="C11" s="21" t="n"/>
      <c r="D11" s="21" t="n"/>
      <c r="E11" s="21" t="n"/>
      <c r="F11" s="21" t="n"/>
      <c r="G11" s="21" t="n"/>
      <c r="H11" s="21" t="n"/>
      <c r="I11" s="21" t="n"/>
    </row>
    <row r="12" ht="22" customHeight="1">
      <c r="A12" s="20" t="inlineStr">
        <is>
          <t>出来高の合計（予算×進捗率）</t>
        </is>
      </c>
      <c r="B12" s="22">
        <f>SUM('入力する'!$L$5:$L$204)</f>
        <v/>
      </c>
      <c r="C12" s="21" t="n"/>
      <c r="D12" s="21" t="n"/>
      <c r="E12" s="21" t="n"/>
      <c r="F12" s="21" t="n"/>
      <c r="G12" s="21" t="n"/>
      <c r="H12" s="21" t="n"/>
      <c r="I12" s="21" t="n"/>
    </row>
    <row r="13" ht="22" customHeight="1">
      <c r="A13" s="20" t="inlineStr">
        <is>
          <t>全体の進みぐあい（出来高÷明細の予算合計）</t>
        </is>
      </c>
      <c r="B13" s="23">
        <f>IF($B$7=0,"",$B$12/$B$7)</f>
        <v/>
      </c>
      <c r="C13" s="21" t="n"/>
      <c r="D13" s="21" t="n"/>
      <c r="E13" s="21" t="n"/>
      <c r="F13" s="21" t="n"/>
      <c r="G13" s="21" t="n"/>
      <c r="H13" s="21" t="n"/>
      <c r="I13" s="21" t="n"/>
    </row>
    <row r="14" ht="22" customHeight="1">
      <c r="A14" s="20" t="inlineStr">
        <is>
          <t>コスト差異（出来高−実績）　プラスなら安く進んでいます</t>
        </is>
      </c>
      <c r="B14" s="22">
        <f>$B$12-$B$9</f>
        <v/>
      </c>
      <c r="C14" s="21" t="n"/>
      <c r="D14" s="21" t="n"/>
      <c r="E14" s="21" t="n"/>
      <c r="F14" s="21" t="n"/>
      <c r="G14" s="21" t="n"/>
      <c r="H14" s="21" t="n"/>
      <c r="I14" s="21" t="n"/>
    </row>
    <row r="15" ht="22" customHeight="1">
      <c r="A15" s="20" t="inlineStr">
        <is>
          <t>着地見込の合計（このペースで終わったときの総額）</t>
        </is>
      </c>
      <c r="B15" s="22">
        <f>SUM('入力する'!$N$5:$N$204)</f>
        <v/>
      </c>
      <c r="C15" s="21" t="n"/>
      <c r="D15" s="21" t="n"/>
      <c r="E15" s="21" t="n"/>
      <c r="F15" s="21" t="n"/>
      <c r="G15" s="21" t="n"/>
      <c r="H15" s="21" t="n"/>
      <c r="I15" s="21" t="n"/>
    </row>
    <row r="16" ht="22" customHeight="1">
      <c r="A16" s="20" t="inlineStr">
        <is>
          <t>着地差異（明細の予算合計−着地見込）　マイナスなら足が出ます</t>
        </is>
      </c>
      <c r="B16" s="22">
        <f>$B$7-$B$15</f>
        <v/>
      </c>
      <c r="C16" s="21" t="n"/>
      <c r="D16" s="21" t="n"/>
      <c r="E16" s="21" t="n"/>
      <c r="F16" s="21" t="n"/>
      <c r="G16" s="21" t="n"/>
      <c r="H16" s="21" t="n"/>
      <c r="I16" s="21" t="n"/>
    </row>
    <row r="17" ht="22" customHeight="1">
      <c r="A17" s="20" t="inlineStr">
        <is>
          <t>承認予算にたいする着地見込の割合</t>
        </is>
      </c>
      <c r="B17" s="23">
        <f>IF($B$6=0,"",$B$15/$B$6)</f>
        <v/>
      </c>
      <c r="C17" s="21" t="n"/>
      <c r="D17" s="21" t="n"/>
      <c r="E17" s="21" t="n"/>
      <c r="F17" s="21" t="n"/>
      <c r="G17" s="21" t="n"/>
      <c r="H17" s="21" t="n"/>
      <c r="I17" s="21" t="n"/>
    </row>
    <row r="18" ht="22" customHeight="1">
      <c r="A18" s="20" t="inlineStr">
        <is>
          <t>明細の件数</t>
        </is>
      </c>
      <c r="B18" s="24">
        <f>COUNT('入力する'!$E$5:$E$204)</f>
        <v/>
      </c>
      <c r="C18" s="21" t="n"/>
      <c r="D18" s="21" t="n"/>
      <c r="E18" s="21" t="n"/>
      <c r="F18" s="21" t="n"/>
      <c r="G18" s="21" t="n"/>
      <c r="H18" s="21" t="n"/>
      <c r="I18" s="21" t="n"/>
    </row>
    <row r="19" ht="22" customHeight="1">
      <c r="A19" s="20" t="inlineStr">
        <is>
          <t>「超過」の件数</t>
        </is>
      </c>
      <c r="B19" s="24">
        <f>COUNTIF('入力する'!$P$5:$P$204,"超過")</f>
        <v/>
      </c>
      <c r="C19" s="21" t="n"/>
      <c r="D19" s="21" t="n"/>
      <c r="E19" s="21" t="n"/>
      <c r="F19" s="21" t="n"/>
      <c r="G19" s="21" t="n"/>
      <c r="H19" s="21" t="n"/>
      <c r="I19" s="21" t="n"/>
    </row>
    <row r="20" ht="22" customHeight="1">
      <c r="A20" s="20" t="inlineStr">
        <is>
          <t>「超過見込」の件数</t>
        </is>
      </c>
      <c r="B20" s="24">
        <f>COUNTIF('入力する'!$P$5:$P$204,"超過見込")</f>
        <v/>
      </c>
      <c r="C20" s="21" t="n"/>
      <c r="D20" s="21" t="n"/>
      <c r="E20" s="21" t="n"/>
      <c r="F20" s="21" t="n"/>
      <c r="G20" s="21" t="n"/>
      <c r="H20" s="21" t="n"/>
      <c r="I20" s="21" t="n"/>
    </row>
    <row r="21" ht="22" customHeight="1">
      <c r="A21" s="20" t="inlineStr">
        <is>
          <t>「注意」の件数</t>
        </is>
      </c>
      <c r="B21" s="24">
        <f>COUNTIF('入力する'!$P$5:$P$204,"注意")</f>
        <v/>
      </c>
      <c r="C21" s="21" t="n"/>
      <c r="D21" s="21" t="n"/>
      <c r="E21" s="21" t="n"/>
      <c r="F21" s="21" t="n"/>
      <c r="G21" s="21" t="n"/>
      <c r="H21" s="21" t="n"/>
      <c r="I21" s="21" t="n"/>
    </row>
    <row r="22" ht="22" customHeight="1">
      <c r="A22" s="20" t="inlineStr">
        <is>
          <t>「予算内」の件数</t>
        </is>
      </c>
      <c r="B22" s="24">
        <f>COUNTIF('入力する'!$P$5:$P$204,"予算内")</f>
        <v/>
      </c>
      <c r="C22" s="21" t="n"/>
      <c r="D22" s="21" t="n"/>
      <c r="E22" s="21" t="n"/>
      <c r="F22" s="21" t="n"/>
      <c r="G22" s="21" t="n"/>
      <c r="H22" s="21" t="n"/>
      <c r="I22" s="21" t="n"/>
    </row>
    <row r="23" ht="22" customHeight="1">
      <c r="A23" s="20" t="inlineStr">
        <is>
          <t>「未着手」の件数</t>
        </is>
      </c>
      <c r="B23" s="24">
        <f>COUNTIF('入力する'!$P$5:$P$204,"未着手")</f>
        <v/>
      </c>
      <c r="C23" s="21" t="n"/>
      <c r="D23" s="21" t="n"/>
      <c r="E23" s="21" t="n"/>
      <c r="F23" s="21" t="n"/>
      <c r="G23" s="21" t="n"/>
      <c r="H23" s="21" t="n"/>
      <c r="I23" s="21" t="n"/>
    </row>
    <row r="24" ht="22" customHeight="1">
      <c r="A24" s="20" t="inlineStr">
        <is>
          <t>気をつける明細の割合（超過＋超過見込＋注意）</t>
        </is>
      </c>
      <c r="B24" s="23">
        <f>IF($B$18=0,"",($B$19+$B$20+$B$21)/$B$18)</f>
        <v/>
      </c>
      <c r="C24" s="21" t="n"/>
      <c r="D24" s="21" t="n"/>
      <c r="E24" s="21" t="n"/>
      <c r="F24" s="21" t="n"/>
      <c r="G24" s="21" t="n"/>
      <c r="H24" s="21" t="n"/>
      <c r="I24" s="21" t="n"/>
    </row>
    <row r="25" ht="22" customHeight="1">
      <c r="A25" s="20" t="inlineStr">
        <is>
          <t>完了した明細の実績合計</t>
        </is>
      </c>
      <c r="B25" s="22">
        <f>SUMIF('入力する'!$H$5:$H$204,"完了",'入力する'!$F$5:$F$204)</f>
        <v/>
      </c>
      <c r="C25" s="21" t="n"/>
      <c r="D25" s="21" t="n"/>
      <c r="E25" s="21" t="n"/>
      <c r="F25" s="21" t="n"/>
      <c r="G25" s="21" t="n"/>
      <c r="H25" s="21" t="n"/>
      <c r="I25" s="21" t="n"/>
    </row>
    <row r="26" ht="22" customHeight="1">
      <c r="A26" s="20" t="inlineStr">
        <is>
          <t>進行中の明細の予算合計</t>
        </is>
      </c>
      <c r="B26" s="22">
        <f>SUMIF('入力する'!$H$5:$H$204,"進行中",'入力する'!$E$5:$E$204)</f>
        <v/>
      </c>
      <c r="C26" s="21" t="n"/>
      <c r="D26" s="21" t="n"/>
      <c r="E26" s="21" t="n"/>
      <c r="F26" s="21" t="n"/>
      <c r="G26" s="21" t="n"/>
      <c r="H26" s="21" t="n"/>
      <c r="I26" s="21" t="n"/>
    </row>
    <row r="27" ht="22" customHeight="1">
      <c r="A27" s="20" t="inlineStr">
        <is>
          <t>未着手の明細の予算合計（これから使う予定のお金）</t>
        </is>
      </c>
      <c r="B27" s="22">
        <f>SUMIF('入力する'!$H$5:$H$204,"未着手",'入力する'!$E$5:$E$204)</f>
        <v/>
      </c>
      <c r="C27" s="21" t="n"/>
      <c r="D27" s="21" t="n"/>
      <c r="E27" s="21" t="n"/>
      <c r="F27" s="21" t="n"/>
      <c r="G27" s="21" t="n"/>
      <c r="H27" s="21" t="n"/>
      <c r="I27" s="21" t="n"/>
    </row>
    <row r="28" ht="22" customHeight="1">
      <c r="A28" s="20" t="inlineStr">
        <is>
          <t>支払済の合計</t>
        </is>
      </c>
      <c r="B28" s="22">
        <f>SUMIF('入力する'!$I$5:$I$204,"支払済",'入力する'!$F$5:$F$204)</f>
        <v/>
      </c>
      <c r="C28" s="21" t="n"/>
      <c r="D28" s="21" t="n"/>
      <c r="E28" s="21" t="n"/>
      <c r="F28" s="21" t="n"/>
      <c r="G28" s="21" t="n"/>
      <c r="H28" s="21" t="n"/>
      <c r="I28" s="21" t="n"/>
    </row>
    <row r="29" ht="22" customHeight="1">
      <c r="A29" s="20" t="inlineStr">
        <is>
          <t>未払い・請求中の合計（これから出ていくお金）</t>
        </is>
      </c>
      <c r="B29" s="22">
        <f>SUMIF('入力する'!$I$5:$I$204,"未払い",'入力する'!$F$5:$F$204)+SUMIF('入力する'!$I$5:$I$204,"請求中",'入力する'!$F$5:$F$204)</f>
        <v/>
      </c>
      <c r="C29" s="21" t="n"/>
      <c r="D29" s="21" t="n"/>
      <c r="E29" s="21" t="n"/>
      <c r="F29" s="21" t="n"/>
      <c r="G29" s="21" t="n"/>
      <c r="H29" s="21" t="n"/>
      <c r="I29" s="21" t="n"/>
    </row>
    <row r="30" ht="22" customHeight="1">
      <c r="A30" s="20" t="inlineStr">
        <is>
          <t>1件あたりの平均実績</t>
        </is>
      </c>
      <c r="B30" s="22">
        <f>IF($B$18=0,"",ROUND($B$9/$B$18,0))</f>
        <v/>
      </c>
      <c r="C30" s="21" t="n"/>
      <c r="D30" s="21" t="n"/>
      <c r="E30" s="21" t="n"/>
      <c r="F30" s="21" t="n"/>
      <c r="G30" s="21" t="n"/>
      <c r="H30" s="21" t="n"/>
      <c r="I30" s="21" t="n"/>
    </row>
    <row r="31" ht="22" customHeight="1">
      <c r="A31" s="3" t="inlineStr">
        <is>
          <t>※ コスト差異がマイナスの間は、進んだぶん以上にお金が出ています。早めに原因の費目をさがしてください。</t>
        </is>
      </c>
    </row>
    <row r="32"/>
    <row r="33" ht="26" customHeight="1">
      <c r="A33" s="19" t="inlineStr">
        <is>
          <t>フェーズべつの予算と実績（実績の多い順に順位）</t>
        </is>
      </c>
      <c r="B33" s="19" t="n"/>
      <c r="C33" s="19" t="n"/>
      <c r="D33" s="19" t="n"/>
      <c r="E33" s="19" t="n"/>
      <c r="F33" s="19" t="n"/>
      <c r="G33" s="19" t="n"/>
      <c r="H33" s="19" t="n"/>
      <c r="I33" s="19" t="n"/>
    </row>
    <row r="34" ht="26" customHeight="1">
      <c r="A34" s="7" t="inlineStr">
        <is>
          <t>フェーズ</t>
        </is>
      </c>
      <c r="B34" s="7" t="inlineStr">
        <is>
          <t>件数</t>
        </is>
      </c>
      <c r="C34" s="7" t="inlineStr">
        <is>
          <t>予算</t>
        </is>
      </c>
      <c r="D34" s="7" t="inlineStr">
        <is>
          <t>実績</t>
        </is>
      </c>
      <c r="E34" s="7" t="inlineStr">
        <is>
          <t>差額（予算−実績）</t>
        </is>
      </c>
      <c r="F34" s="7" t="inlineStr">
        <is>
          <t>消化率</t>
        </is>
      </c>
      <c r="G34" s="7" t="inlineStr">
        <is>
          <t>進みぐあい</t>
        </is>
      </c>
      <c r="H34" s="7" t="inlineStr">
        <is>
          <t>実績の構成比</t>
        </is>
      </c>
      <c r="I34" s="7" t="inlineStr">
        <is>
          <t>順位</t>
        </is>
      </c>
    </row>
    <row r="35" ht="22" customHeight="1">
      <c r="A35" s="21" t="inlineStr">
        <is>
          <t>企画・要件定義</t>
        </is>
      </c>
      <c r="B35" s="25">
        <f>COUNTIF('入力する'!$B$5:$B$204,$A35)</f>
        <v/>
      </c>
      <c r="C35" s="26">
        <f>SUMIF('入力する'!$B$5:$B$204,$A35,'入力する'!$E$5:$E$204)</f>
        <v/>
      </c>
      <c r="D35" s="26">
        <f>SUMIF('入力する'!$B$5:$B$204,$A35,'入力する'!$F$5:$F$204)</f>
        <v/>
      </c>
      <c r="E35" s="26">
        <f>$C35-$D35</f>
        <v/>
      </c>
      <c r="F35" s="27">
        <f>IF($C35=0,"",$D35/$C35)</f>
        <v/>
      </c>
      <c r="G35" s="27">
        <f>IF($C35=0,"",SUMIF('入力する'!$B$5:$B$204,$A35,'入力する'!$L$5:$L$204)/$C35)</f>
        <v/>
      </c>
      <c r="H35" s="27">
        <f>IF($D$43=0,"",$D35/$D$43)</f>
        <v/>
      </c>
      <c r="I35" s="28">
        <f>IF($D35=0,"",RANK($D35,$D$35:$D$42))</f>
        <v/>
      </c>
    </row>
    <row r="36" ht="22" customHeight="1">
      <c r="A36" s="29" t="inlineStr">
        <is>
          <t>設計</t>
        </is>
      </c>
      <c r="B36" s="30">
        <f>COUNTIF('入力する'!$B$5:$B$204,$A36)</f>
        <v/>
      </c>
      <c r="C36" s="31">
        <f>SUMIF('入力する'!$B$5:$B$204,$A36,'入力する'!$E$5:$E$204)</f>
        <v/>
      </c>
      <c r="D36" s="31">
        <f>SUMIF('入力する'!$B$5:$B$204,$A36,'入力する'!$F$5:$F$204)</f>
        <v/>
      </c>
      <c r="E36" s="31">
        <f>$C36-$D36</f>
        <v/>
      </c>
      <c r="F36" s="32">
        <f>IF($C36=0,"",$D36/$C36)</f>
        <v/>
      </c>
      <c r="G36" s="32">
        <f>IF($C36=0,"",SUMIF('入力する'!$B$5:$B$204,$A36,'入力する'!$L$5:$L$204)/$C36)</f>
        <v/>
      </c>
      <c r="H36" s="32">
        <f>IF($D$43=0,"",$D36/$D$43)</f>
        <v/>
      </c>
      <c r="I36" s="33">
        <f>IF($D36=0,"",RANK($D36,$D$35:$D$42))</f>
        <v/>
      </c>
    </row>
    <row r="37" ht="22" customHeight="1">
      <c r="A37" s="21" t="inlineStr">
        <is>
          <t>制作・開発</t>
        </is>
      </c>
      <c r="B37" s="25">
        <f>COUNTIF('入力する'!$B$5:$B$204,$A37)</f>
        <v/>
      </c>
      <c r="C37" s="26">
        <f>SUMIF('入力する'!$B$5:$B$204,$A37,'入力する'!$E$5:$E$204)</f>
        <v/>
      </c>
      <c r="D37" s="26">
        <f>SUMIF('入力する'!$B$5:$B$204,$A37,'入力する'!$F$5:$F$204)</f>
        <v/>
      </c>
      <c r="E37" s="26">
        <f>$C37-$D37</f>
        <v/>
      </c>
      <c r="F37" s="27">
        <f>IF($C37=0,"",$D37/$C37)</f>
        <v/>
      </c>
      <c r="G37" s="27">
        <f>IF($C37=0,"",SUMIF('入力する'!$B$5:$B$204,$A37,'入力する'!$L$5:$L$204)/$C37)</f>
        <v/>
      </c>
      <c r="H37" s="27">
        <f>IF($D$43=0,"",$D37/$D$43)</f>
        <v/>
      </c>
      <c r="I37" s="28">
        <f>IF($D37=0,"",RANK($D37,$D$35:$D$42))</f>
        <v/>
      </c>
    </row>
    <row r="38" ht="22" customHeight="1">
      <c r="A38" s="29" t="inlineStr">
        <is>
          <t>検証・テスト</t>
        </is>
      </c>
      <c r="B38" s="30">
        <f>COUNTIF('入力する'!$B$5:$B$204,$A38)</f>
        <v/>
      </c>
      <c r="C38" s="31">
        <f>SUMIF('入力する'!$B$5:$B$204,$A38,'入力する'!$E$5:$E$204)</f>
        <v/>
      </c>
      <c r="D38" s="31">
        <f>SUMIF('入力する'!$B$5:$B$204,$A38,'入力する'!$F$5:$F$204)</f>
        <v/>
      </c>
      <c r="E38" s="31">
        <f>$C38-$D38</f>
        <v/>
      </c>
      <c r="F38" s="32">
        <f>IF($C38=0,"",$D38/$C38)</f>
        <v/>
      </c>
      <c r="G38" s="32">
        <f>IF($C38=0,"",SUMIF('入力する'!$B$5:$B$204,$A38,'入力する'!$L$5:$L$204)/$C38)</f>
        <v/>
      </c>
      <c r="H38" s="32">
        <f>IF($D$43=0,"",$D38/$D$43)</f>
        <v/>
      </c>
      <c r="I38" s="33">
        <f>IF($D38=0,"",RANK($D38,$D$35:$D$42))</f>
        <v/>
      </c>
    </row>
    <row r="39" ht="22" customHeight="1">
      <c r="A39" s="21" t="inlineStr">
        <is>
          <t>納品・リリース</t>
        </is>
      </c>
      <c r="B39" s="25">
        <f>COUNTIF('入力する'!$B$5:$B$204,$A39)</f>
        <v/>
      </c>
      <c r="C39" s="26">
        <f>SUMIF('入力する'!$B$5:$B$204,$A39,'入力する'!$E$5:$E$204)</f>
        <v/>
      </c>
      <c r="D39" s="26">
        <f>SUMIF('入力する'!$B$5:$B$204,$A39,'入力する'!$F$5:$F$204)</f>
        <v/>
      </c>
      <c r="E39" s="26">
        <f>$C39-$D39</f>
        <v/>
      </c>
      <c r="F39" s="27">
        <f>IF($C39=0,"",$D39/$C39)</f>
        <v/>
      </c>
      <c r="G39" s="27">
        <f>IF($C39=0,"",SUMIF('入力する'!$B$5:$B$204,$A39,'入力する'!$L$5:$L$204)/$C39)</f>
        <v/>
      </c>
      <c r="H39" s="27">
        <f>IF($D$43=0,"",$D39/$D$43)</f>
        <v/>
      </c>
      <c r="I39" s="28">
        <f>IF($D39=0,"",RANK($D39,$D$35:$D$42))</f>
        <v/>
      </c>
    </row>
    <row r="40" ht="22" customHeight="1">
      <c r="A40" s="29" t="inlineStr">
        <is>
          <t>運用・保守</t>
        </is>
      </c>
      <c r="B40" s="30">
        <f>COUNTIF('入力する'!$B$5:$B$204,$A40)</f>
        <v/>
      </c>
      <c r="C40" s="31">
        <f>SUMIF('入力する'!$B$5:$B$204,$A40,'入力する'!$E$5:$E$204)</f>
        <v/>
      </c>
      <c r="D40" s="31">
        <f>SUMIF('入力する'!$B$5:$B$204,$A40,'入力する'!$F$5:$F$204)</f>
        <v/>
      </c>
      <c r="E40" s="31">
        <f>$C40-$D40</f>
        <v/>
      </c>
      <c r="F40" s="32">
        <f>IF($C40=0,"",$D40/$C40)</f>
        <v/>
      </c>
      <c r="G40" s="32">
        <f>IF($C40=0,"",SUMIF('入力する'!$B$5:$B$204,$A40,'入力する'!$L$5:$L$204)/$C40)</f>
        <v/>
      </c>
      <c r="H40" s="32">
        <f>IF($D$43=0,"",$D40/$D$43)</f>
        <v/>
      </c>
      <c r="I40" s="33">
        <f>IF($D40=0,"",RANK($D40,$D$35:$D$42))</f>
        <v/>
      </c>
    </row>
    <row r="41" ht="22" customHeight="1">
      <c r="A41" s="21" t="inlineStr">
        <is>
          <t>販促・PR</t>
        </is>
      </c>
      <c r="B41" s="25">
        <f>COUNTIF('入力する'!$B$5:$B$204,$A41)</f>
        <v/>
      </c>
      <c r="C41" s="26">
        <f>SUMIF('入力する'!$B$5:$B$204,$A41,'入力する'!$E$5:$E$204)</f>
        <v/>
      </c>
      <c r="D41" s="26">
        <f>SUMIF('入力する'!$B$5:$B$204,$A41,'入力する'!$F$5:$F$204)</f>
        <v/>
      </c>
      <c r="E41" s="26">
        <f>$C41-$D41</f>
        <v/>
      </c>
      <c r="F41" s="27">
        <f>IF($C41=0,"",$D41/$C41)</f>
        <v/>
      </c>
      <c r="G41" s="27">
        <f>IF($C41=0,"",SUMIF('入力する'!$B$5:$B$204,$A41,'入力する'!$L$5:$L$204)/$C41)</f>
        <v/>
      </c>
      <c r="H41" s="27">
        <f>IF($D$43=0,"",$D41/$D$43)</f>
        <v/>
      </c>
      <c r="I41" s="28">
        <f>IF($D41=0,"",RANK($D41,$D$35:$D$42))</f>
        <v/>
      </c>
    </row>
    <row r="42" ht="22" customHeight="1">
      <c r="A42" s="29" t="inlineStr">
        <is>
          <t>管理・その他</t>
        </is>
      </c>
      <c r="B42" s="30">
        <f>COUNTIF('入力する'!$B$5:$B$204,$A42)</f>
        <v/>
      </c>
      <c r="C42" s="31">
        <f>SUMIF('入力する'!$B$5:$B$204,$A42,'入力する'!$E$5:$E$204)</f>
        <v/>
      </c>
      <c r="D42" s="31">
        <f>SUMIF('入力する'!$B$5:$B$204,$A42,'入力する'!$F$5:$F$204)</f>
        <v/>
      </c>
      <c r="E42" s="31">
        <f>$C42-$D42</f>
        <v/>
      </c>
      <c r="F42" s="32">
        <f>IF($C42=0,"",$D42/$C42)</f>
        <v/>
      </c>
      <c r="G42" s="32">
        <f>IF($C42=0,"",SUMIF('入力する'!$B$5:$B$204,$A42,'入力する'!$L$5:$L$204)/$C42)</f>
        <v/>
      </c>
      <c r="H42" s="32">
        <f>IF($D$43=0,"",$D42/$D$43)</f>
        <v/>
      </c>
      <c r="I42" s="33">
        <f>IF($D42=0,"",RANK($D42,$D$35:$D$42))</f>
        <v/>
      </c>
    </row>
    <row r="43" ht="22" customHeight="1">
      <c r="A43" s="34" t="inlineStr">
        <is>
          <t>合計</t>
        </is>
      </c>
      <c r="B43" s="35">
        <f>SUM(B35:B42)</f>
        <v/>
      </c>
      <c r="C43" s="36">
        <f>SUM(C35:C42)</f>
        <v/>
      </c>
      <c r="D43" s="36">
        <f>SUM(D35:D42)</f>
        <v/>
      </c>
      <c r="E43" s="36">
        <f>SUM(E35:E42)</f>
        <v/>
      </c>
      <c r="F43" s="37">
        <f>IF($C$43=0,"",$D$43/$C$43)</f>
        <v/>
      </c>
      <c r="G43" s="37">
        <f>IF($C$43=0,"",SUM('入力する'!$L$5:$L$204)/$C$43)</f>
        <v/>
      </c>
      <c r="H43" s="37">
        <f>IF($D$43=0,"",1)</f>
        <v/>
      </c>
      <c r="I43" s="38" t="n"/>
    </row>
    <row r="44"/>
    <row r="45" ht="26" customHeight="1">
      <c r="A45" s="19" t="inlineStr">
        <is>
          <t>費目べつの予算と実績（どこにお金が寄っているか）</t>
        </is>
      </c>
      <c r="B45" s="19" t="n"/>
      <c r="C45" s="19" t="n"/>
      <c r="D45" s="19" t="n"/>
      <c r="E45" s="19" t="n"/>
      <c r="F45" s="19" t="n"/>
      <c r="G45" s="19" t="n"/>
      <c r="H45" s="19" t="n"/>
      <c r="I45" s="19" t="n"/>
    </row>
    <row r="46" ht="26" customHeight="1">
      <c r="A46" s="7" t="inlineStr">
        <is>
          <t>費目</t>
        </is>
      </c>
      <c r="B46" s="7" t="inlineStr">
        <is>
          <t>件数</t>
        </is>
      </c>
      <c r="C46" s="7" t="inlineStr">
        <is>
          <t>予算</t>
        </is>
      </c>
      <c r="D46" s="7" t="inlineStr">
        <is>
          <t>実績</t>
        </is>
      </c>
      <c r="E46" s="7" t="inlineStr">
        <is>
          <t>差額（予算−実績）</t>
        </is>
      </c>
      <c r="F46" s="7" t="inlineStr">
        <is>
          <t>消化率</t>
        </is>
      </c>
      <c r="G46" s="7" t="inlineStr">
        <is>
          <t>実績の構成比</t>
        </is>
      </c>
      <c r="H46" s="7" t="inlineStr">
        <is>
          <t>着地見込</t>
        </is>
      </c>
      <c r="I46" s="7" t="inlineStr">
        <is>
          <t>順位</t>
        </is>
      </c>
    </row>
    <row r="47" ht="22" customHeight="1">
      <c r="A47" s="21" t="inlineStr">
        <is>
          <t>人件費・外注費</t>
        </is>
      </c>
      <c r="B47" s="25">
        <f>COUNTIF('入力する'!$C$5:$C$204,$A47)</f>
        <v/>
      </c>
      <c r="C47" s="26">
        <f>SUMIF('入力する'!$C$5:$C$204,$A47,'入力する'!$E$5:$E$204)</f>
        <v/>
      </c>
      <c r="D47" s="26">
        <f>SUMIF('入力する'!$C$5:$C$204,$A47,'入力する'!$F$5:$F$204)</f>
        <v/>
      </c>
      <c r="E47" s="26">
        <f>$C47-$D47</f>
        <v/>
      </c>
      <c r="F47" s="27">
        <f>IF($C47=0,"",$D47/$C47)</f>
        <v/>
      </c>
      <c r="G47" s="27">
        <f>IF($D$59=0,"",$D47/$D$59)</f>
        <v/>
      </c>
      <c r="H47" s="26">
        <f>SUMIF('入力する'!$C$5:$C$204,$A47,'入力する'!$N$5:$N$204)</f>
        <v/>
      </c>
      <c r="I47" s="28">
        <f>IF($D47=0,"",RANK($D47,$D$47:$D$58))</f>
        <v/>
      </c>
    </row>
    <row r="48" ht="22" customHeight="1">
      <c r="A48" s="29" t="inlineStr">
        <is>
          <t>外注デザイン</t>
        </is>
      </c>
      <c r="B48" s="30">
        <f>COUNTIF('入力する'!$C$5:$C$204,$A48)</f>
        <v/>
      </c>
      <c r="C48" s="31">
        <f>SUMIF('入力する'!$C$5:$C$204,$A48,'入力する'!$E$5:$E$204)</f>
        <v/>
      </c>
      <c r="D48" s="31">
        <f>SUMIF('入力する'!$C$5:$C$204,$A48,'入力する'!$F$5:$F$204)</f>
        <v/>
      </c>
      <c r="E48" s="31">
        <f>$C48-$D48</f>
        <v/>
      </c>
      <c r="F48" s="32">
        <f>IF($C48=0,"",$D48/$C48)</f>
        <v/>
      </c>
      <c r="G48" s="32">
        <f>IF($D$59=0,"",$D48/$D$59)</f>
        <v/>
      </c>
      <c r="H48" s="31">
        <f>SUMIF('入力する'!$C$5:$C$204,$A48,'入力する'!$N$5:$N$204)</f>
        <v/>
      </c>
      <c r="I48" s="33">
        <f>IF($D48=0,"",RANK($D48,$D$47:$D$58))</f>
        <v/>
      </c>
    </row>
    <row r="49" ht="22" customHeight="1">
      <c r="A49" s="21" t="inlineStr">
        <is>
          <t>機材・備品</t>
        </is>
      </c>
      <c r="B49" s="25">
        <f>COUNTIF('入力する'!$C$5:$C$204,$A49)</f>
        <v/>
      </c>
      <c r="C49" s="26">
        <f>SUMIF('入力する'!$C$5:$C$204,$A49,'入力する'!$E$5:$E$204)</f>
        <v/>
      </c>
      <c r="D49" s="26">
        <f>SUMIF('入力する'!$C$5:$C$204,$A49,'入力する'!$F$5:$F$204)</f>
        <v/>
      </c>
      <c r="E49" s="26">
        <f>$C49-$D49</f>
        <v/>
      </c>
      <c r="F49" s="27">
        <f>IF($C49=0,"",$D49/$C49)</f>
        <v/>
      </c>
      <c r="G49" s="27">
        <f>IF($D$59=0,"",$D49/$D$59)</f>
        <v/>
      </c>
      <c r="H49" s="26">
        <f>SUMIF('入力する'!$C$5:$C$204,$A49,'入力する'!$N$5:$N$204)</f>
        <v/>
      </c>
      <c r="I49" s="28">
        <f>IF($D49=0,"",RANK($D49,$D$47:$D$58))</f>
        <v/>
      </c>
    </row>
    <row r="50" ht="22" customHeight="1">
      <c r="A50" s="29" t="inlineStr">
        <is>
          <t>ソフト・ツール利用料</t>
        </is>
      </c>
      <c r="B50" s="30">
        <f>COUNTIF('入力する'!$C$5:$C$204,$A50)</f>
        <v/>
      </c>
      <c r="C50" s="31">
        <f>SUMIF('入力する'!$C$5:$C$204,$A50,'入力する'!$E$5:$E$204)</f>
        <v/>
      </c>
      <c r="D50" s="31">
        <f>SUMIF('入力する'!$C$5:$C$204,$A50,'入力する'!$F$5:$F$204)</f>
        <v/>
      </c>
      <c r="E50" s="31">
        <f>$C50-$D50</f>
        <v/>
      </c>
      <c r="F50" s="32">
        <f>IF($C50=0,"",$D50/$C50)</f>
        <v/>
      </c>
      <c r="G50" s="32">
        <f>IF($D$59=0,"",$D50/$D$59)</f>
        <v/>
      </c>
      <c r="H50" s="31">
        <f>SUMIF('入力する'!$C$5:$C$204,$A50,'入力する'!$N$5:$N$204)</f>
        <v/>
      </c>
      <c r="I50" s="33">
        <f>IF($D50=0,"",RANK($D50,$D$47:$D$58))</f>
        <v/>
      </c>
    </row>
    <row r="51" ht="22" customHeight="1">
      <c r="A51" s="21" t="inlineStr">
        <is>
          <t>材料・仕入</t>
        </is>
      </c>
      <c r="B51" s="25">
        <f>COUNTIF('入力する'!$C$5:$C$204,$A51)</f>
        <v/>
      </c>
      <c r="C51" s="26">
        <f>SUMIF('入力する'!$C$5:$C$204,$A51,'入力する'!$E$5:$E$204)</f>
        <v/>
      </c>
      <c r="D51" s="26">
        <f>SUMIF('入力する'!$C$5:$C$204,$A51,'入力する'!$F$5:$F$204)</f>
        <v/>
      </c>
      <c r="E51" s="26">
        <f>$C51-$D51</f>
        <v/>
      </c>
      <c r="F51" s="27">
        <f>IF($C51=0,"",$D51/$C51)</f>
        <v/>
      </c>
      <c r="G51" s="27">
        <f>IF($D$59=0,"",$D51/$D$59)</f>
        <v/>
      </c>
      <c r="H51" s="26">
        <f>SUMIF('入力する'!$C$5:$C$204,$A51,'入力する'!$N$5:$N$204)</f>
        <v/>
      </c>
      <c r="I51" s="28">
        <f>IF($D51=0,"",RANK($D51,$D$47:$D$58))</f>
        <v/>
      </c>
    </row>
    <row r="52" ht="22" customHeight="1">
      <c r="A52" s="29" t="inlineStr">
        <is>
          <t>広告・宣伝費</t>
        </is>
      </c>
      <c r="B52" s="30">
        <f>COUNTIF('入力する'!$C$5:$C$204,$A52)</f>
        <v/>
      </c>
      <c r="C52" s="31">
        <f>SUMIF('入力する'!$C$5:$C$204,$A52,'入力する'!$E$5:$E$204)</f>
        <v/>
      </c>
      <c r="D52" s="31">
        <f>SUMIF('入力する'!$C$5:$C$204,$A52,'入力する'!$F$5:$F$204)</f>
        <v/>
      </c>
      <c r="E52" s="31">
        <f>$C52-$D52</f>
        <v/>
      </c>
      <c r="F52" s="32">
        <f>IF($C52=0,"",$D52/$C52)</f>
        <v/>
      </c>
      <c r="G52" s="32">
        <f>IF($D$59=0,"",$D52/$D$59)</f>
        <v/>
      </c>
      <c r="H52" s="31">
        <f>SUMIF('入力する'!$C$5:$C$204,$A52,'入力する'!$N$5:$N$204)</f>
        <v/>
      </c>
      <c r="I52" s="33">
        <f>IF($D52=0,"",RANK($D52,$D$47:$D$58))</f>
        <v/>
      </c>
    </row>
    <row r="53" ht="22" customHeight="1">
      <c r="A53" s="21" t="inlineStr">
        <is>
          <t>旅費・交通費</t>
        </is>
      </c>
      <c r="B53" s="25">
        <f>COUNTIF('入力する'!$C$5:$C$204,$A53)</f>
        <v/>
      </c>
      <c r="C53" s="26">
        <f>SUMIF('入力する'!$C$5:$C$204,$A53,'入力する'!$E$5:$E$204)</f>
        <v/>
      </c>
      <c r="D53" s="26">
        <f>SUMIF('入力する'!$C$5:$C$204,$A53,'入力する'!$F$5:$F$204)</f>
        <v/>
      </c>
      <c r="E53" s="26">
        <f>$C53-$D53</f>
        <v/>
      </c>
      <c r="F53" s="27">
        <f>IF($C53=0,"",$D53/$C53)</f>
        <v/>
      </c>
      <c r="G53" s="27">
        <f>IF($D$59=0,"",$D53/$D$59)</f>
        <v/>
      </c>
      <c r="H53" s="26">
        <f>SUMIF('入力する'!$C$5:$C$204,$A53,'入力する'!$N$5:$N$204)</f>
        <v/>
      </c>
      <c r="I53" s="28">
        <f>IF($D53=0,"",RANK($D53,$D$47:$D$58))</f>
        <v/>
      </c>
    </row>
    <row r="54" ht="22" customHeight="1">
      <c r="A54" s="29" t="inlineStr">
        <is>
          <t>会議・打合せ費</t>
        </is>
      </c>
      <c r="B54" s="30">
        <f>COUNTIF('入力する'!$C$5:$C$204,$A54)</f>
        <v/>
      </c>
      <c r="C54" s="31">
        <f>SUMIF('入力する'!$C$5:$C$204,$A54,'入力する'!$E$5:$E$204)</f>
        <v/>
      </c>
      <c r="D54" s="31">
        <f>SUMIF('入力する'!$C$5:$C$204,$A54,'入力する'!$F$5:$F$204)</f>
        <v/>
      </c>
      <c r="E54" s="31">
        <f>$C54-$D54</f>
        <v/>
      </c>
      <c r="F54" s="32">
        <f>IF($C54=0,"",$D54/$C54)</f>
        <v/>
      </c>
      <c r="G54" s="32">
        <f>IF($D$59=0,"",$D54/$D$59)</f>
        <v/>
      </c>
      <c r="H54" s="31">
        <f>SUMIF('入力する'!$C$5:$C$204,$A54,'入力する'!$N$5:$N$204)</f>
        <v/>
      </c>
      <c r="I54" s="33">
        <f>IF($D54=0,"",RANK($D54,$D$47:$D$58))</f>
        <v/>
      </c>
    </row>
    <row r="55" ht="22" customHeight="1">
      <c r="A55" s="21" t="inlineStr">
        <is>
          <t>通信・サーバー費</t>
        </is>
      </c>
      <c r="B55" s="25">
        <f>COUNTIF('入力する'!$C$5:$C$204,$A55)</f>
        <v/>
      </c>
      <c r="C55" s="26">
        <f>SUMIF('入力する'!$C$5:$C$204,$A55,'入力する'!$E$5:$E$204)</f>
        <v/>
      </c>
      <c r="D55" s="26">
        <f>SUMIF('入力する'!$C$5:$C$204,$A55,'入力する'!$F$5:$F$204)</f>
        <v/>
      </c>
      <c r="E55" s="26">
        <f>$C55-$D55</f>
        <v/>
      </c>
      <c r="F55" s="27">
        <f>IF($C55=0,"",$D55/$C55)</f>
        <v/>
      </c>
      <c r="G55" s="27">
        <f>IF($D$59=0,"",$D55/$D$59)</f>
        <v/>
      </c>
      <c r="H55" s="26">
        <f>SUMIF('入力する'!$C$5:$C$204,$A55,'入力する'!$N$5:$N$204)</f>
        <v/>
      </c>
      <c r="I55" s="28">
        <f>IF($D55=0,"",RANK($D55,$D$47:$D$58))</f>
        <v/>
      </c>
    </row>
    <row r="56" ht="22" customHeight="1">
      <c r="A56" s="29" t="inlineStr">
        <is>
          <t>手数料・保険</t>
        </is>
      </c>
      <c r="B56" s="30">
        <f>COUNTIF('入力する'!$C$5:$C$204,$A56)</f>
        <v/>
      </c>
      <c r="C56" s="31">
        <f>SUMIF('入力する'!$C$5:$C$204,$A56,'入力する'!$E$5:$E$204)</f>
        <v/>
      </c>
      <c r="D56" s="31">
        <f>SUMIF('入力する'!$C$5:$C$204,$A56,'入力する'!$F$5:$F$204)</f>
        <v/>
      </c>
      <c r="E56" s="31">
        <f>$C56-$D56</f>
        <v/>
      </c>
      <c r="F56" s="32">
        <f>IF($C56=0,"",$D56/$C56)</f>
        <v/>
      </c>
      <c r="G56" s="32">
        <f>IF($D$59=0,"",$D56/$D$59)</f>
        <v/>
      </c>
      <c r="H56" s="31">
        <f>SUMIF('入力する'!$C$5:$C$204,$A56,'入力する'!$N$5:$N$204)</f>
        <v/>
      </c>
      <c r="I56" s="33">
        <f>IF($D56=0,"",RANK($D56,$D$47:$D$58))</f>
        <v/>
      </c>
    </row>
    <row r="57" ht="22" customHeight="1">
      <c r="A57" s="21" t="inlineStr">
        <is>
          <t>予備費</t>
        </is>
      </c>
      <c r="B57" s="25">
        <f>COUNTIF('入力する'!$C$5:$C$204,$A57)</f>
        <v/>
      </c>
      <c r="C57" s="26">
        <f>SUMIF('入力する'!$C$5:$C$204,$A57,'入力する'!$E$5:$E$204)</f>
        <v/>
      </c>
      <c r="D57" s="26">
        <f>SUMIF('入力する'!$C$5:$C$204,$A57,'入力する'!$F$5:$F$204)</f>
        <v/>
      </c>
      <c r="E57" s="26">
        <f>$C57-$D57</f>
        <v/>
      </c>
      <c r="F57" s="27">
        <f>IF($C57=0,"",$D57/$C57)</f>
        <v/>
      </c>
      <c r="G57" s="27">
        <f>IF($D$59=0,"",$D57/$D$59)</f>
        <v/>
      </c>
      <c r="H57" s="26">
        <f>SUMIF('入力する'!$C$5:$C$204,$A57,'入力する'!$N$5:$N$204)</f>
        <v/>
      </c>
      <c r="I57" s="28">
        <f>IF($D57=0,"",RANK($D57,$D$47:$D$58))</f>
        <v/>
      </c>
    </row>
    <row r="58" ht="22" customHeight="1">
      <c r="A58" s="29" t="inlineStr">
        <is>
          <t>その他</t>
        </is>
      </c>
      <c r="B58" s="30">
        <f>COUNTIF('入力する'!$C$5:$C$204,$A58)</f>
        <v/>
      </c>
      <c r="C58" s="31">
        <f>SUMIF('入力する'!$C$5:$C$204,$A58,'入力する'!$E$5:$E$204)</f>
        <v/>
      </c>
      <c r="D58" s="31">
        <f>SUMIF('入力する'!$C$5:$C$204,$A58,'入力する'!$F$5:$F$204)</f>
        <v/>
      </c>
      <c r="E58" s="31">
        <f>$C58-$D58</f>
        <v/>
      </c>
      <c r="F58" s="32">
        <f>IF($C58=0,"",$D58/$C58)</f>
        <v/>
      </c>
      <c r="G58" s="32">
        <f>IF($D$59=0,"",$D58/$D$59)</f>
        <v/>
      </c>
      <c r="H58" s="31">
        <f>SUMIF('入力する'!$C$5:$C$204,$A58,'入力する'!$N$5:$N$204)</f>
        <v/>
      </c>
      <c r="I58" s="33">
        <f>IF($D58=0,"",RANK($D58,$D$47:$D$58))</f>
        <v/>
      </c>
    </row>
    <row r="59" ht="22" customHeight="1">
      <c r="A59" s="34" t="inlineStr">
        <is>
          <t>合計</t>
        </is>
      </c>
      <c r="B59" s="35">
        <f>SUM(B47:B58)</f>
        <v/>
      </c>
      <c r="C59" s="36">
        <f>SUM(C47:C58)</f>
        <v/>
      </c>
      <c r="D59" s="36">
        <f>SUM(D47:D58)</f>
        <v/>
      </c>
      <c r="E59" s="36">
        <f>SUM(E47:E58)</f>
        <v/>
      </c>
      <c r="F59" s="37">
        <f>IF($C$59=0,"",$D$59/$C$59)</f>
        <v/>
      </c>
      <c r="G59" s="37">
        <f>IF($D$59=0,"",1)</f>
        <v/>
      </c>
      <c r="H59" s="36">
        <f>SUM($H$47:$H$58)</f>
        <v/>
      </c>
      <c r="I59" s="38" t="n"/>
    </row>
    <row r="60" ht="22" customHeight="1">
      <c r="A60" s="3" t="inlineStr">
        <is>
          <t>※ 実績の構成比が3割をこえた費目は、そこだけで予算全体を動かします。見積りの根拠を残しておくと次に効きます。</t>
        </is>
      </c>
    </row>
    <row r="61"/>
    <row r="62" ht="26" customHeight="1">
      <c r="A62" s="19" t="inlineStr">
        <is>
          <t>判定べつの内訳（気をつける明細がどれだけあるか）</t>
        </is>
      </c>
      <c r="B62" s="19" t="n"/>
      <c r="C62" s="19" t="n"/>
      <c r="D62" s="19" t="n"/>
      <c r="E62" s="19" t="n"/>
      <c r="F62" s="19" t="n"/>
      <c r="G62" s="19" t="n"/>
      <c r="H62" s="19" t="n"/>
      <c r="I62" s="19" t="n"/>
    </row>
    <row r="63" ht="26" customHeight="1">
      <c r="A63" s="7" t="inlineStr">
        <is>
          <t>判定</t>
        </is>
      </c>
      <c r="B63" s="7" t="inlineStr">
        <is>
          <t>件数</t>
        </is>
      </c>
      <c r="C63" s="7" t="inlineStr">
        <is>
          <t>件数の構成比</t>
        </is>
      </c>
      <c r="D63" s="7" t="inlineStr">
        <is>
          <t>予算</t>
        </is>
      </c>
      <c r="E63" s="7" t="inlineStr">
        <is>
          <t>実績</t>
        </is>
      </c>
      <c r="F63" s="7" t="inlineStr">
        <is>
          <t>見かた</t>
        </is>
      </c>
      <c r="G63" s="7" t="n"/>
      <c r="H63" s="7" t="n"/>
      <c r="I63" s="7" t="n"/>
    </row>
    <row r="64" ht="22" customHeight="1">
      <c r="A64" s="28" t="inlineStr">
        <is>
          <t>予算内</t>
        </is>
      </c>
      <c r="B64" s="25">
        <f>COUNTIF('入力する'!$P$5:$P$204,$A64)</f>
        <v/>
      </c>
      <c r="C64" s="27">
        <f>IF($B$18=0,"",$B64/$B$18)</f>
        <v/>
      </c>
      <c r="D64" s="26">
        <f>SUMIF('入力する'!$P$5:$P$204,$A64,'入力する'!$E$5:$E$204)</f>
        <v/>
      </c>
      <c r="E64" s="26">
        <f>SUMIF('入力する'!$P$5:$P$204,$A64,'入力する'!$F$5:$F$204)</f>
        <v/>
      </c>
      <c r="F64" s="21" t="inlineStr">
        <is>
          <t>実績も着地見込も予算の内側です。このまま進めて大丈夫です。</t>
        </is>
      </c>
      <c r="G64" s="21" t="n"/>
      <c r="H64" s="21" t="n"/>
      <c r="I64" s="21" t="n"/>
    </row>
    <row r="65" ht="22" customHeight="1">
      <c r="A65" s="33" t="inlineStr">
        <is>
          <t>注意</t>
        </is>
      </c>
      <c r="B65" s="30">
        <f>COUNTIF('入力する'!$P$5:$P$204,$A65)</f>
        <v/>
      </c>
      <c r="C65" s="32">
        <f>IF($B$18=0,"",$B65/$B$18)</f>
        <v/>
      </c>
      <c r="D65" s="31">
        <f>SUMIF('入力する'!$P$5:$P$204,$A65,'入力する'!$E$5:$E$204)</f>
        <v/>
      </c>
      <c r="E65" s="31">
        <f>SUMIF('入力する'!$P$5:$P$204,$A65,'入力する'!$F$5:$F$204)</f>
        <v/>
      </c>
      <c r="F65" s="29" t="inlineStr">
        <is>
          <t>予算の大半を使いました。着地は予算内でも、残りに余裕はありません。</t>
        </is>
      </c>
      <c r="G65" s="29" t="n"/>
      <c r="H65" s="29" t="n"/>
      <c r="I65" s="29" t="n"/>
    </row>
    <row r="66" ht="22" customHeight="1">
      <c r="A66" s="28" t="inlineStr">
        <is>
          <t>超過見込</t>
        </is>
      </c>
      <c r="B66" s="25">
        <f>COUNTIF('入力する'!$P$5:$P$204,$A66)</f>
        <v/>
      </c>
      <c r="C66" s="27">
        <f>IF($B$18=0,"",$B66/$B$18)</f>
        <v/>
      </c>
      <c r="D66" s="26">
        <f>SUMIF('入力する'!$P$5:$P$204,$A66,'入力する'!$E$5:$E$204)</f>
        <v/>
      </c>
      <c r="E66" s="26">
        <f>SUMIF('入力する'!$P$5:$P$204,$A66,'入力する'!$F$5:$F$204)</f>
        <v/>
      </c>
      <c r="F66" s="21" t="inlineStr">
        <is>
          <t>いまのペースだと予算をこえます。仕様か発注先の見直しどきです。</t>
        </is>
      </c>
      <c r="G66" s="21" t="n"/>
      <c r="H66" s="21" t="n"/>
      <c r="I66" s="21" t="n"/>
    </row>
    <row r="67" ht="22" customHeight="1">
      <c r="A67" s="33" t="inlineStr">
        <is>
          <t>超過</t>
        </is>
      </c>
      <c r="B67" s="30">
        <f>COUNTIF('入力する'!$P$5:$P$204,$A67)</f>
        <v/>
      </c>
      <c r="C67" s="32">
        <f>IF($B$18=0,"",$B67/$B$18)</f>
        <v/>
      </c>
      <c r="D67" s="31">
        <f>SUMIF('入力する'!$P$5:$P$204,$A67,'入力する'!$E$5:$E$204)</f>
        <v/>
      </c>
      <c r="E67" s="31">
        <f>SUMIF('入力する'!$P$5:$P$204,$A67,'入力する'!$F$5:$F$204)</f>
        <v/>
      </c>
      <c r="F67" s="29" t="inlineStr">
        <is>
          <t>すでに実績が予算をこえました。追加予算か、ほかの費目で吸収します。</t>
        </is>
      </c>
      <c r="G67" s="29" t="n"/>
      <c r="H67" s="29" t="n"/>
      <c r="I67" s="29" t="n"/>
    </row>
    <row r="68" ht="22" customHeight="1">
      <c r="A68" s="28" t="inlineStr">
        <is>
          <t>未着手</t>
        </is>
      </c>
      <c r="B68" s="25">
        <f>COUNTIF('入力する'!$P$5:$P$204,$A68)</f>
        <v/>
      </c>
      <c r="C68" s="27">
        <f>IF($B$18=0,"",$B68/$B$18)</f>
        <v/>
      </c>
      <c r="D68" s="26">
        <f>SUMIF('入力する'!$P$5:$P$204,$A68,'入力する'!$E$5:$E$204)</f>
        <v/>
      </c>
      <c r="E68" s="26">
        <f>SUMIF('入力する'!$P$5:$P$204,$A68,'入力する'!$F$5:$F$204)</f>
        <v/>
      </c>
      <c r="F68" s="21" t="inlineStr">
        <is>
          <t>実績も進捗率もまだ0です。予定どおりの時期か確かめます。</t>
        </is>
      </c>
      <c r="G68" s="21" t="n"/>
      <c r="H68" s="21" t="n"/>
      <c r="I68" s="21" t="n"/>
    </row>
    <row r="69" ht="22" customHeight="1">
      <c r="A69" s="33" t="inlineStr">
        <is>
          <t>予算が0円</t>
        </is>
      </c>
      <c r="B69" s="30">
        <f>COUNTIF('入力する'!$P$5:$P$204,$A69)</f>
        <v/>
      </c>
      <c r="C69" s="32">
        <f>IF($B$18=0,"",$B69/$B$18)</f>
        <v/>
      </c>
      <c r="D69" s="31">
        <f>SUMIF('入力する'!$P$5:$P$204,$A69,'入力する'!$E$5:$E$204)</f>
        <v/>
      </c>
      <c r="E69" s="31">
        <f>SUMIF('入力する'!$P$5:$P$204,$A69,'入力する'!$F$5:$F$204)</f>
        <v/>
      </c>
      <c r="F69" s="29" t="inlineStr">
        <is>
          <t>E列に0が入っています。金額を入れるか、行ごと空にしてください。</t>
        </is>
      </c>
      <c r="G69" s="29" t="n"/>
      <c r="H69" s="29" t="n"/>
      <c r="I69" s="29" t="n"/>
    </row>
    <row r="70" ht="22" customHeight="1">
      <c r="A70" s="28" t="inlineStr">
        <is>
          <t>予算が未入力</t>
        </is>
      </c>
      <c r="B70" s="25">
        <f>COUNTIF('入力する'!$P$5:$P$204,$A70)</f>
        <v/>
      </c>
      <c r="C70" s="27">
        <f>IF($B$18=0,"",$B70/$B$18)</f>
        <v/>
      </c>
      <c r="D70" s="26">
        <f>SUMIF('入力する'!$P$5:$P$204,$A70,'入力する'!$E$5:$E$204)</f>
        <v/>
      </c>
      <c r="E70" s="26">
        <f>SUMIF('入力する'!$P$5:$P$204,$A70,'入力する'!$F$5:$F$204)</f>
        <v/>
      </c>
      <c r="F70" s="21" t="inlineStr">
        <is>
          <t>E列の予算額が空です。先に予算を決めてから実績を入れます。</t>
        </is>
      </c>
      <c r="G70" s="21" t="n"/>
      <c r="H70" s="21" t="n"/>
      <c r="I70" s="21" t="n"/>
    </row>
    <row r="71"/>
    <row r="72" ht="26" customHeight="1">
      <c r="A72" s="19" t="inlineStr">
        <is>
          <t>状況べつの集計（作業がどこまで進んだか）</t>
        </is>
      </c>
      <c r="B72" s="19" t="n"/>
      <c r="C72" s="19" t="n"/>
      <c r="D72" s="19" t="n"/>
      <c r="E72" s="19" t="n"/>
      <c r="F72" s="19" t="n"/>
      <c r="G72" s="19" t="n"/>
      <c r="H72" s="19" t="n"/>
      <c r="I72" s="19" t="n"/>
    </row>
    <row r="73" ht="26" customHeight="1">
      <c r="A73" s="7" t="inlineStr">
        <is>
          <t>状況</t>
        </is>
      </c>
      <c r="B73" s="7" t="inlineStr">
        <is>
          <t>件数</t>
        </is>
      </c>
      <c r="C73" s="7" t="inlineStr">
        <is>
          <t>予算</t>
        </is>
      </c>
      <c r="D73" s="7" t="inlineStr">
        <is>
          <t>実績</t>
        </is>
      </c>
      <c r="E73" s="7" t="inlineStr">
        <is>
          <t>差額（予算−実績）</t>
        </is>
      </c>
      <c r="F73" s="7" t="inlineStr">
        <is>
          <t>消化率</t>
        </is>
      </c>
      <c r="G73" s="7" t="n"/>
      <c r="H73" s="7" t="n"/>
      <c r="I73" s="7" t="n"/>
    </row>
    <row r="74" ht="22" customHeight="1">
      <c r="A74" s="28" t="inlineStr">
        <is>
          <t>未着手</t>
        </is>
      </c>
      <c r="B74" s="25">
        <f>COUNTIF('入力する'!$H$5:$H$204,$A74)</f>
        <v/>
      </c>
      <c r="C74" s="26">
        <f>SUMIF('入力する'!$H$5:$H$204,$A74,'入力する'!$E$5:$E$204)</f>
        <v/>
      </c>
      <c r="D74" s="26">
        <f>SUMIF('入力する'!$H$5:$H$204,$A74,'入力する'!$F$5:$F$204)</f>
        <v/>
      </c>
      <c r="E74" s="26">
        <f>$C74-$D74</f>
        <v/>
      </c>
      <c r="F74" s="27">
        <f>IF($C74=0,"",$D74/$C74)</f>
        <v/>
      </c>
      <c r="G74" s="21" t="n"/>
      <c r="H74" s="21" t="n"/>
      <c r="I74" s="21" t="n"/>
    </row>
    <row r="75" ht="22" customHeight="1">
      <c r="A75" s="33" t="inlineStr">
        <is>
          <t>進行中</t>
        </is>
      </c>
      <c r="B75" s="30">
        <f>COUNTIF('入力する'!$H$5:$H$204,$A75)</f>
        <v/>
      </c>
      <c r="C75" s="31">
        <f>SUMIF('入力する'!$H$5:$H$204,$A75,'入力する'!$E$5:$E$204)</f>
        <v/>
      </c>
      <c r="D75" s="31">
        <f>SUMIF('入力する'!$H$5:$H$204,$A75,'入力する'!$F$5:$F$204)</f>
        <v/>
      </c>
      <c r="E75" s="31">
        <f>$C75-$D75</f>
        <v/>
      </c>
      <c r="F75" s="32">
        <f>IF($C75=0,"",$D75/$C75)</f>
        <v/>
      </c>
      <c r="G75" s="29" t="n"/>
      <c r="H75" s="29" t="n"/>
      <c r="I75" s="29" t="n"/>
    </row>
    <row r="76" ht="22" customHeight="1">
      <c r="A76" s="28" t="inlineStr">
        <is>
          <t>完了</t>
        </is>
      </c>
      <c r="B76" s="25">
        <f>COUNTIF('入力する'!$H$5:$H$204,$A76)</f>
        <v/>
      </c>
      <c r="C76" s="26">
        <f>SUMIF('入力する'!$H$5:$H$204,$A76,'入力する'!$E$5:$E$204)</f>
        <v/>
      </c>
      <c r="D76" s="26">
        <f>SUMIF('入力する'!$H$5:$H$204,$A76,'入力する'!$F$5:$F$204)</f>
        <v/>
      </c>
      <c r="E76" s="26">
        <f>$C76-$D76</f>
        <v/>
      </c>
      <c r="F76" s="27">
        <f>IF($C76=0,"",$D76/$C76)</f>
        <v/>
      </c>
      <c r="G76" s="21" t="n"/>
      <c r="H76" s="21" t="n"/>
      <c r="I76" s="21" t="n"/>
    </row>
    <row r="77" ht="22" customHeight="1">
      <c r="A77" s="33" t="inlineStr">
        <is>
          <t>保留</t>
        </is>
      </c>
      <c r="B77" s="30">
        <f>COUNTIF('入力する'!$H$5:$H$204,$A77)</f>
        <v/>
      </c>
      <c r="C77" s="31">
        <f>SUMIF('入力する'!$H$5:$H$204,$A77,'入力する'!$E$5:$E$204)</f>
        <v/>
      </c>
      <c r="D77" s="31">
        <f>SUMIF('入力する'!$H$5:$H$204,$A77,'入力する'!$F$5:$F$204)</f>
        <v/>
      </c>
      <c r="E77" s="31">
        <f>$C77-$D77</f>
        <v/>
      </c>
      <c r="F77" s="32">
        <f>IF($C77=0,"",$D77/$C77)</f>
        <v/>
      </c>
      <c r="G77" s="29" t="n"/>
      <c r="H77" s="29" t="n"/>
      <c r="I77" s="29" t="n"/>
    </row>
    <row r="78" ht="22" customHeight="1">
      <c r="A78" s="28" t="inlineStr">
        <is>
          <t>中止</t>
        </is>
      </c>
      <c r="B78" s="25">
        <f>COUNTIF('入力する'!$H$5:$H$204,$A78)</f>
        <v/>
      </c>
      <c r="C78" s="26">
        <f>SUMIF('入力する'!$H$5:$H$204,$A78,'入力する'!$E$5:$E$204)</f>
        <v/>
      </c>
      <c r="D78" s="26">
        <f>SUMIF('入力する'!$H$5:$H$204,$A78,'入力する'!$F$5:$F$204)</f>
        <v/>
      </c>
      <c r="E78" s="26">
        <f>$C78-$D78</f>
        <v/>
      </c>
      <c r="F78" s="27">
        <f>IF($C78=0,"",$D78/$C78)</f>
        <v/>
      </c>
      <c r="G78" s="21" t="n"/>
      <c r="H78" s="21" t="n"/>
      <c r="I78" s="21" t="n"/>
    </row>
    <row r="79"/>
    <row r="80" ht="26" customHeight="1">
      <c r="A80" s="19" t="inlineStr">
        <is>
          <t>支払状況べつの集計（お金がいつ出ていくか）</t>
        </is>
      </c>
      <c r="B80" s="19" t="n"/>
      <c r="C80" s="19" t="n"/>
      <c r="D80" s="19" t="n"/>
      <c r="E80" s="19" t="n"/>
      <c r="F80" s="19" t="n"/>
      <c r="G80" s="19" t="n"/>
      <c r="H80" s="19" t="n"/>
      <c r="I80" s="19" t="n"/>
    </row>
    <row r="81" ht="26" customHeight="1">
      <c r="A81" s="7" t="inlineStr">
        <is>
          <t>支払状況</t>
        </is>
      </c>
      <c r="B81" s="7" t="inlineStr">
        <is>
          <t>件数</t>
        </is>
      </c>
      <c r="C81" s="7" t="inlineStr">
        <is>
          <t>実績</t>
        </is>
      </c>
      <c r="D81" s="7" t="inlineStr">
        <is>
          <t>実績の構成比</t>
        </is>
      </c>
      <c r="E81" s="7" t="inlineStr">
        <is>
          <t>着地見込</t>
        </is>
      </c>
      <c r="F81" s="7" t="n"/>
      <c r="G81" s="7" t="n"/>
      <c r="H81" s="7" t="n"/>
      <c r="I81" s="7" t="n"/>
    </row>
    <row r="82" ht="22" customHeight="1">
      <c r="A82" s="28" t="inlineStr">
        <is>
          <t>未払い</t>
        </is>
      </c>
      <c r="B82" s="25">
        <f>COUNTIF('入力する'!$I$5:$I$204,$A82)</f>
        <v/>
      </c>
      <c r="C82" s="26">
        <f>SUMIF('入力する'!$I$5:$I$204,$A82,'入力する'!$F$5:$F$204)</f>
        <v/>
      </c>
      <c r="D82" s="27">
        <f>IF($B$9=0,"",$C82/$B$9)</f>
        <v/>
      </c>
      <c r="E82" s="26">
        <f>SUMIF('入力する'!$I$5:$I$204,$A82,'入力する'!$N$5:$N$204)</f>
        <v/>
      </c>
      <c r="F82" s="21" t="n"/>
      <c r="G82" s="21" t="n"/>
      <c r="H82" s="21" t="n"/>
      <c r="I82" s="21" t="n"/>
    </row>
    <row r="83" ht="22" customHeight="1">
      <c r="A83" s="33" t="inlineStr">
        <is>
          <t>請求中</t>
        </is>
      </c>
      <c r="B83" s="30">
        <f>COUNTIF('入力する'!$I$5:$I$204,$A83)</f>
        <v/>
      </c>
      <c r="C83" s="31">
        <f>SUMIF('入力する'!$I$5:$I$204,$A83,'入力する'!$F$5:$F$204)</f>
        <v/>
      </c>
      <c r="D83" s="32">
        <f>IF($B$9=0,"",$C83/$B$9)</f>
        <v/>
      </c>
      <c r="E83" s="31">
        <f>SUMIF('入力する'!$I$5:$I$204,$A83,'入力する'!$N$5:$N$204)</f>
        <v/>
      </c>
      <c r="F83" s="29" t="n"/>
      <c r="G83" s="29" t="n"/>
      <c r="H83" s="29" t="n"/>
      <c r="I83" s="29" t="n"/>
    </row>
    <row r="84" ht="22" customHeight="1">
      <c r="A84" s="28" t="inlineStr">
        <is>
          <t>支払済</t>
        </is>
      </c>
      <c r="B84" s="25">
        <f>COUNTIF('入力する'!$I$5:$I$204,$A84)</f>
        <v/>
      </c>
      <c r="C84" s="26">
        <f>SUMIF('入力する'!$I$5:$I$204,$A84,'入力する'!$F$5:$F$204)</f>
        <v/>
      </c>
      <c r="D84" s="27">
        <f>IF($B$9=0,"",$C84/$B$9)</f>
        <v/>
      </c>
      <c r="E84" s="26">
        <f>SUMIF('入力する'!$I$5:$I$204,$A84,'入力する'!$N$5:$N$204)</f>
        <v/>
      </c>
      <c r="F84" s="21" t="n"/>
      <c r="G84" s="21" t="n"/>
      <c r="H84" s="21" t="n"/>
      <c r="I84" s="21" t="n"/>
    </row>
    <row r="85" ht="22" customHeight="1">
      <c r="A85" s="33" t="inlineStr">
        <is>
          <t>社内負担</t>
        </is>
      </c>
      <c r="B85" s="30">
        <f>COUNTIF('入力する'!$I$5:$I$204,$A85)</f>
        <v/>
      </c>
      <c r="C85" s="31">
        <f>SUMIF('入力する'!$I$5:$I$204,$A85,'入力する'!$F$5:$F$204)</f>
        <v/>
      </c>
      <c r="D85" s="32">
        <f>IF($B$9=0,"",$C85/$B$9)</f>
        <v/>
      </c>
      <c r="E85" s="31">
        <f>SUMIF('入力する'!$I$5:$I$204,$A85,'入力する'!$N$5:$N$204)</f>
        <v/>
      </c>
      <c r="F85" s="29" t="n"/>
      <c r="G85" s="29" t="n"/>
      <c r="H85" s="29" t="n"/>
      <c r="I85" s="29" t="n"/>
    </row>
    <row r="86"/>
    <row r="87" ht="26" customHeight="1">
      <c r="A87" s="19" t="inlineStr">
        <is>
          <t>月べつの推移（「入力する」B2の年の12か月）</t>
        </is>
      </c>
      <c r="B87" s="19" t="n"/>
      <c r="C87" s="19" t="n"/>
      <c r="D87" s="19" t="n"/>
      <c r="E87" s="19" t="n"/>
      <c r="F87" s="19" t="n"/>
      <c r="G87" s="19" t="n"/>
      <c r="H87" s="19" t="n"/>
      <c r="I87" s="19" t="n"/>
    </row>
    <row r="88" ht="26" customHeight="1">
      <c r="A88" s="7" t="inlineStr">
        <is>
          <t>月</t>
        </is>
      </c>
      <c r="B88" s="7" t="inlineStr">
        <is>
          <t>件数</t>
        </is>
      </c>
      <c r="C88" s="7" t="inlineStr">
        <is>
          <t>予算</t>
        </is>
      </c>
      <c r="D88" s="7" t="inlineStr">
        <is>
          <t>実績</t>
        </is>
      </c>
      <c r="E88" s="7" t="inlineStr">
        <is>
          <t>差額（予算−実績）</t>
        </is>
      </c>
      <c r="F88" s="7" t="inlineStr">
        <is>
          <t>予算の累計</t>
        </is>
      </c>
      <c r="G88" s="7" t="inlineStr">
        <is>
          <t>実績の累計</t>
        </is>
      </c>
      <c r="H88" s="7" t="inlineStr">
        <is>
          <t>累計の消化率</t>
        </is>
      </c>
      <c r="I88" s="7" t="n"/>
    </row>
    <row r="89" ht="22" customHeight="1">
      <c r="A89" s="28">
        <f>TEXT(DATE('入力する'!$B$2,1,1),"yyyy/mm")</f>
        <v/>
      </c>
      <c r="B89" s="25">
        <f>COUNTIF('入力する'!$Q$5:$Q$204,$A89)</f>
        <v/>
      </c>
      <c r="C89" s="26">
        <f>SUMIF('入力する'!$Q$5:$Q$204,$A89,'入力する'!$E$5:$E$204)</f>
        <v/>
      </c>
      <c r="D89" s="26">
        <f>SUMIF('入力する'!$Q$5:$Q$204,$A89,'入力する'!$F$5:$F$204)</f>
        <v/>
      </c>
      <c r="E89" s="26">
        <f>$C89-$D89</f>
        <v/>
      </c>
      <c r="F89" s="26">
        <f>SUM($C$89:$C89)</f>
        <v/>
      </c>
      <c r="G89" s="26">
        <f>SUM($D$89:$D89)</f>
        <v/>
      </c>
      <c r="H89" s="27">
        <f>IF($F89=0,"",$G89/$F89)</f>
        <v/>
      </c>
      <c r="I89" s="21" t="n"/>
    </row>
    <row r="90" ht="22" customHeight="1">
      <c r="A90" s="33">
        <f>TEXT(DATE('入力する'!$B$2,2,1),"yyyy/mm")</f>
        <v/>
      </c>
      <c r="B90" s="30">
        <f>COUNTIF('入力する'!$Q$5:$Q$204,$A90)</f>
        <v/>
      </c>
      <c r="C90" s="31">
        <f>SUMIF('入力する'!$Q$5:$Q$204,$A90,'入力する'!$E$5:$E$204)</f>
        <v/>
      </c>
      <c r="D90" s="31">
        <f>SUMIF('入力する'!$Q$5:$Q$204,$A90,'入力する'!$F$5:$F$204)</f>
        <v/>
      </c>
      <c r="E90" s="31">
        <f>$C90-$D90</f>
        <v/>
      </c>
      <c r="F90" s="31">
        <f>SUM($C$89:$C90)</f>
        <v/>
      </c>
      <c r="G90" s="31">
        <f>SUM($D$89:$D90)</f>
        <v/>
      </c>
      <c r="H90" s="32">
        <f>IF($F90=0,"",$G90/$F90)</f>
        <v/>
      </c>
      <c r="I90" s="29" t="n"/>
    </row>
    <row r="91" ht="22" customHeight="1">
      <c r="A91" s="28">
        <f>TEXT(DATE('入力する'!$B$2,3,1),"yyyy/mm")</f>
        <v/>
      </c>
      <c r="B91" s="25">
        <f>COUNTIF('入力する'!$Q$5:$Q$204,$A91)</f>
        <v/>
      </c>
      <c r="C91" s="26">
        <f>SUMIF('入力する'!$Q$5:$Q$204,$A91,'入力する'!$E$5:$E$204)</f>
        <v/>
      </c>
      <c r="D91" s="26">
        <f>SUMIF('入力する'!$Q$5:$Q$204,$A91,'入力する'!$F$5:$F$204)</f>
        <v/>
      </c>
      <c r="E91" s="26">
        <f>$C91-$D91</f>
        <v/>
      </c>
      <c r="F91" s="26">
        <f>SUM($C$89:$C91)</f>
        <v/>
      </c>
      <c r="G91" s="26">
        <f>SUM($D$89:$D91)</f>
        <v/>
      </c>
      <c r="H91" s="27">
        <f>IF($F91=0,"",$G91/$F91)</f>
        <v/>
      </c>
      <c r="I91" s="21" t="n"/>
    </row>
    <row r="92" ht="22" customHeight="1">
      <c r="A92" s="33">
        <f>TEXT(DATE('入力する'!$B$2,4,1),"yyyy/mm")</f>
        <v/>
      </c>
      <c r="B92" s="30">
        <f>COUNTIF('入力する'!$Q$5:$Q$204,$A92)</f>
        <v/>
      </c>
      <c r="C92" s="31">
        <f>SUMIF('入力する'!$Q$5:$Q$204,$A92,'入力する'!$E$5:$E$204)</f>
        <v/>
      </c>
      <c r="D92" s="31">
        <f>SUMIF('入力する'!$Q$5:$Q$204,$A92,'入力する'!$F$5:$F$204)</f>
        <v/>
      </c>
      <c r="E92" s="31">
        <f>$C92-$D92</f>
        <v/>
      </c>
      <c r="F92" s="31">
        <f>SUM($C$89:$C92)</f>
        <v/>
      </c>
      <c r="G92" s="31">
        <f>SUM($D$89:$D92)</f>
        <v/>
      </c>
      <c r="H92" s="32">
        <f>IF($F92=0,"",$G92/$F92)</f>
        <v/>
      </c>
      <c r="I92" s="29" t="n"/>
    </row>
    <row r="93" ht="22" customHeight="1">
      <c r="A93" s="28">
        <f>TEXT(DATE('入力する'!$B$2,5,1),"yyyy/mm")</f>
        <v/>
      </c>
      <c r="B93" s="25">
        <f>COUNTIF('入力する'!$Q$5:$Q$204,$A93)</f>
        <v/>
      </c>
      <c r="C93" s="26">
        <f>SUMIF('入力する'!$Q$5:$Q$204,$A93,'入力する'!$E$5:$E$204)</f>
        <v/>
      </c>
      <c r="D93" s="26">
        <f>SUMIF('入力する'!$Q$5:$Q$204,$A93,'入力する'!$F$5:$F$204)</f>
        <v/>
      </c>
      <c r="E93" s="26">
        <f>$C93-$D93</f>
        <v/>
      </c>
      <c r="F93" s="26">
        <f>SUM($C$89:$C93)</f>
        <v/>
      </c>
      <c r="G93" s="26">
        <f>SUM($D$89:$D93)</f>
        <v/>
      </c>
      <c r="H93" s="27">
        <f>IF($F93=0,"",$G93/$F93)</f>
        <v/>
      </c>
      <c r="I93" s="21" t="n"/>
    </row>
    <row r="94" ht="22" customHeight="1">
      <c r="A94" s="33">
        <f>TEXT(DATE('入力する'!$B$2,6,1),"yyyy/mm")</f>
        <v/>
      </c>
      <c r="B94" s="30">
        <f>COUNTIF('入力する'!$Q$5:$Q$204,$A94)</f>
        <v/>
      </c>
      <c r="C94" s="31">
        <f>SUMIF('入力する'!$Q$5:$Q$204,$A94,'入力する'!$E$5:$E$204)</f>
        <v/>
      </c>
      <c r="D94" s="31">
        <f>SUMIF('入力する'!$Q$5:$Q$204,$A94,'入力する'!$F$5:$F$204)</f>
        <v/>
      </c>
      <c r="E94" s="31">
        <f>$C94-$D94</f>
        <v/>
      </c>
      <c r="F94" s="31">
        <f>SUM($C$89:$C94)</f>
        <v/>
      </c>
      <c r="G94" s="31">
        <f>SUM($D$89:$D94)</f>
        <v/>
      </c>
      <c r="H94" s="32">
        <f>IF($F94=0,"",$G94/$F94)</f>
        <v/>
      </c>
      <c r="I94" s="29" t="n"/>
    </row>
    <row r="95" ht="22" customHeight="1">
      <c r="A95" s="28">
        <f>TEXT(DATE('入力する'!$B$2,7,1),"yyyy/mm")</f>
        <v/>
      </c>
      <c r="B95" s="25">
        <f>COUNTIF('入力する'!$Q$5:$Q$204,$A95)</f>
        <v/>
      </c>
      <c r="C95" s="26">
        <f>SUMIF('入力する'!$Q$5:$Q$204,$A95,'入力する'!$E$5:$E$204)</f>
        <v/>
      </c>
      <c r="D95" s="26">
        <f>SUMIF('入力する'!$Q$5:$Q$204,$A95,'入力する'!$F$5:$F$204)</f>
        <v/>
      </c>
      <c r="E95" s="26">
        <f>$C95-$D95</f>
        <v/>
      </c>
      <c r="F95" s="26">
        <f>SUM($C$89:$C95)</f>
        <v/>
      </c>
      <c r="G95" s="26">
        <f>SUM($D$89:$D95)</f>
        <v/>
      </c>
      <c r="H95" s="27">
        <f>IF($F95=0,"",$G95/$F95)</f>
        <v/>
      </c>
      <c r="I95" s="21" t="n"/>
    </row>
    <row r="96" ht="22" customHeight="1">
      <c r="A96" s="33">
        <f>TEXT(DATE('入力する'!$B$2,8,1),"yyyy/mm")</f>
        <v/>
      </c>
      <c r="B96" s="30">
        <f>COUNTIF('入力する'!$Q$5:$Q$204,$A96)</f>
        <v/>
      </c>
      <c r="C96" s="31">
        <f>SUMIF('入力する'!$Q$5:$Q$204,$A96,'入力する'!$E$5:$E$204)</f>
        <v/>
      </c>
      <c r="D96" s="31">
        <f>SUMIF('入力する'!$Q$5:$Q$204,$A96,'入力する'!$F$5:$F$204)</f>
        <v/>
      </c>
      <c r="E96" s="31">
        <f>$C96-$D96</f>
        <v/>
      </c>
      <c r="F96" s="31">
        <f>SUM($C$89:$C96)</f>
        <v/>
      </c>
      <c r="G96" s="31">
        <f>SUM($D$89:$D96)</f>
        <v/>
      </c>
      <c r="H96" s="32">
        <f>IF($F96=0,"",$G96/$F96)</f>
        <v/>
      </c>
      <c r="I96" s="29" t="n"/>
    </row>
    <row r="97" ht="22" customHeight="1">
      <c r="A97" s="28">
        <f>TEXT(DATE('入力する'!$B$2,9,1),"yyyy/mm")</f>
        <v/>
      </c>
      <c r="B97" s="25">
        <f>COUNTIF('入力する'!$Q$5:$Q$204,$A97)</f>
        <v/>
      </c>
      <c r="C97" s="26">
        <f>SUMIF('入力する'!$Q$5:$Q$204,$A97,'入力する'!$E$5:$E$204)</f>
        <v/>
      </c>
      <c r="D97" s="26">
        <f>SUMIF('入力する'!$Q$5:$Q$204,$A97,'入力する'!$F$5:$F$204)</f>
        <v/>
      </c>
      <c r="E97" s="26">
        <f>$C97-$D97</f>
        <v/>
      </c>
      <c r="F97" s="26">
        <f>SUM($C$89:$C97)</f>
        <v/>
      </c>
      <c r="G97" s="26">
        <f>SUM($D$89:$D97)</f>
        <v/>
      </c>
      <c r="H97" s="27">
        <f>IF($F97=0,"",$G97/$F97)</f>
        <v/>
      </c>
      <c r="I97" s="21" t="n"/>
    </row>
    <row r="98" ht="22" customHeight="1">
      <c r="A98" s="33">
        <f>TEXT(DATE('入力する'!$B$2,10,1),"yyyy/mm")</f>
        <v/>
      </c>
      <c r="B98" s="30">
        <f>COUNTIF('入力する'!$Q$5:$Q$204,$A98)</f>
        <v/>
      </c>
      <c r="C98" s="31">
        <f>SUMIF('入力する'!$Q$5:$Q$204,$A98,'入力する'!$E$5:$E$204)</f>
        <v/>
      </c>
      <c r="D98" s="31">
        <f>SUMIF('入力する'!$Q$5:$Q$204,$A98,'入力する'!$F$5:$F$204)</f>
        <v/>
      </c>
      <c r="E98" s="31">
        <f>$C98-$D98</f>
        <v/>
      </c>
      <c r="F98" s="31">
        <f>SUM($C$89:$C98)</f>
        <v/>
      </c>
      <c r="G98" s="31">
        <f>SUM($D$89:$D98)</f>
        <v/>
      </c>
      <c r="H98" s="32">
        <f>IF($F98=0,"",$G98/$F98)</f>
        <v/>
      </c>
      <c r="I98" s="29" t="n"/>
    </row>
    <row r="99" ht="22" customHeight="1">
      <c r="A99" s="28">
        <f>TEXT(DATE('入力する'!$B$2,11,1),"yyyy/mm")</f>
        <v/>
      </c>
      <c r="B99" s="25">
        <f>COUNTIF('入力する'!$Q$5:$Q$204,$A99)</f>
        <v/>
      </c>
      <c r="C99" s="26">
        <f>SUMIF('入力する'!$Q$5:$Q$204,$A99,'入力する'!$E$5:$E$204)</f>
        <v/>
      </c>
      <c r="D99" s="26">
        <f>SUMIF('入力する'!$Q$5:$Q$204,$A99,'入力する'!$F$5:$F$204)</f>
        <v/>
      </c>
      <c r="E99" s="26">
        <f>$C99-$D99</f>
        <v/>
      </c>
      <c r="F99" s="26">
        <f>SUM($C$89:$C99)</f>
        <v/>
      </c>
      <c r="G99" s="26">
        <f>SUM($D$89:$D99)</f>
        <v/>
      </c>
      <c r="H99" s="27">
        <f>IF($F99=0,"",$G99/$F99)</f>
        <v/>
      </c>
      <c r="I99" s="21" t="n"/>
    </row>
    <row r="100" ht="22" customHeight="1">
      <c r="A100" s="33">
        <f>TEXT(DATE('入力する'!$B$2,12,1),"yyyy/mm")</f>
        <v/>
      </c>
      <c r="B100" s="30">
        <f>COUNTIF('入力する'!$Q$5:$Q$204,$A100)</f>
        <v/>
      </c>
      <c r="C100" s="31">
        <f>SUMIF('入力する'!$Q$5:$Q$204,$A100,'入力する'!$E$5:$E$204)</f>
        <v/>
      </c>
      <c r="D100" s="31">
        <f>SUMIF('入力する'!$Q$5:$Q$204,$A100,'入力する'!$F$5:$F$204)</f>
        <v/>
      </c>
      <c r="E100" s="31">
        <f>$C100-$D100</f>
        <v/>
      </c>
      <c r="F100" s="31">
        <f>SUM($C$89:$C100)</f>
        <v/>
      </c>
      <c r="G100" s="31">
        <f>SUM($D$89:$D100)</f>
        <v/>
      </c>
      <c r="H100" s="32">
        <f>IF($F100=0,"",$G100/$F100)</f>
        <v/>
      </c>
      <c r="I100" s="29" t="n"/>
    </row>
    <row r="101" ht="22" customHeight="1">
      <c r="A101" s="39" t="inlineStr">
        <is>
          <t>年の合計</t>
        </is>
      </c>
      <c r="B101" s="35">
        <f>SUM(B89:B100)</f>
        <v/>
      </c>
      <c r="C101" s="36">
        <f>SUM(C89:C100)</f>
        <v/>
      </c>
      <c r="D101" s="36">
        <f>SUM(D89:D100)</f>
        <v/>
      </c>
      <c r="E101" s="36">
        <f>SUM(E89:E100)</f>
        <v/>
      </c>
      <c r="F101" s="36">
        <f>F100</f>
        <v/>
      </c>
      <c r="G101" s="36">
        <f>G100</f>
        <v/>
      </c>
      <c r="H101" s="37">
        <f>IF($F$101=0,"",$G$101/$F$101)</f>
        <v/>
      </c>
      <c r="I101" s="40" t="n"/>
    </row>
    <row r="102" ht="22" customHeight="1">
      <c r="A102" s="3" t="inlineStr">
        <is>
          <t>※ 月の並びは「入力する」B2の年から自動で作っています。年をまたぐときはB2を切りかえてください。</t>
        </is>
      </c>
    </row>
  </sheetData>
  <sheetProtection selectLockedCells="1" selectUnlockedCells="0" sheet="1" objects="0" insertRows="1" insertHyperlinks="1" autoFilter="1" scenarios="0" formatColumns="1" deleteColumns="1" insertColumns="1" pivotTables="1" deleteRows="1" formatCells="1" formatRows="1" sort="1"/>
  <printOptions horizontalCentered="1"/>
  <pageMargins left="0.75" right="0.75" top="1" bottom="1" header="0.5" footer="0.5"/>
  <pageSetup paperSize="9" fitToHeight="0" fitToWidth="1"/>
  <drawing xmlns:r="http://schemas.openxmlformats.org/officeDocument/2006/relationships" r:id="rId1"/>
</worksheet>
</file>

<file path=xl/worksheets/sheet3.xml><?xml version="1.0" encoding="utf-8"?>
<worksheet xmlns="http://schemas.openxmlformats.org/spreadsheetml/2006/main">
  <sheetPr>
    <tabColor rgb="00A6A6A6"/>
    <outlinePr summaryBelow="1" summaryRight="1"/>
    <pageSetUpPr fitToPage="1"/>
  </sheetPr>
  <dimension ref="A1:A71"/>
  <sheetViews>
    <sheetView showGridLines="0" tabSelected="0" workbookViewId="0">
      <selection activeCell="A1" sqref="A1"/>
    </sheetView>
  </sheetViews>
  <sheetFormatPr baseColWidth="8" defaultRowHeight="15"/>
  <cols>
    <col width="100" customWidth="1" min="1" max="1"/>
  </cols>
  <sheetData>
    <row r="1" ht="30" customHeight="1">
      <c r="A1" s="18" t="inlineStr">
        <is>
          <t>プロジェクト予算・実績表｜使い方と注意</t>
        </is>
      </c>
    </row>
    <row r="3" ht="26" customHeight="1">
      <c r="A3" s="19" t="inlineStr">
        <is>
          <t>このシートについて</t>
        </is>
      </c>
    </row>
    <row r="4" ht="22" customHeight="1">
      <c r="A4" s="41" t="inlineStr">
        <is>
          <t>ひとつのプロジェクトについて、費目ごとの予算と実績を1行ずつ記録していく表です。</t>
        </is>
      </c>
    </row>
    <row r="5" ht="22" customHeight="1">
      <c r="A5" s="41" t="inlineStr">
        <is>
          <t>実績を打つだけで、消化率・出来高・着地見込までが自動で出ます。</t>
        </is>
      </c>
    </row>
    <row r="6" ht="22" customHeight="1">
      <c r="A6" s="41" t="inlineStr">
        <is>
          <t>「予算の8割を使ったのに、作業はまだ半分」という食いちがいを、終わる前に見つけるためのシートです。</t>
        </is>
      </c>
    </row>
    <row r="7" ht="10" customHeight="1"/>
    <row r="8" ht="26" customHeight="1">
      <c r="A8" s="19" t="inlineStr">
        <is>
          <t>使い方（3ステップ）</t>
        </is>
      </c>
    </row>
    <row r="9" ht="22" customHeight="1">
      <c r="A9" s="41" t="inlineStr">
        <is>
          <t>1. 「入力する」のB1にプロジェクト名、B2に対象の年、B3に注意ラインの消化率を入れます。</t>
        </is>
      </c>
    </row>
    <row r="10" ht="22" customHeight="1">
      <c r="A10" s="41" t="inlineStr">
        <is>
          <t xml:space="preserve">   B3は0.8（80％）くらいが目安です。きびしく見たいときは0.7に下げてください。</t>
        </is>
      </c>
    </row>
    <row r="11" ht="22" customHeight="1">
      <c r="A11" s="41" t="inlineStr">
        <is>
          <t>2. 「集計を見る」のB6に、承認された予算の総額を入れます。決まっていなければ0のままで大丈夫です。</t>
        </is>
      </c>
    </row>
    <row r="12" ht="22" customHeight="1">
      <c r="A12" s="41" t="inlineStr">
        <is>
          <t>3. 「入力する」の5行目から下に、計上日・フェーズ・費目・項目名・予算額を先に書き、</t>
        </is>
      </c>
    </row>
    <row r="13" ht="22" customHeight="1">
      <c r="A13" s="41" t="inlineStr">
        <is>
          <t xml:space="preserve">   お金が動いたら実績額と進捗率を足していきます。あとは「集計を見る」を開くだけです。</t>
        </is>
      </c>
    </row>
    <row r="14" ht="10" customHeight="1"/>
    <row r="15" ht="26" customHeight="1">
      <c r="A15" s="19" t="inlineStr">
        <is>
          <t>色のきまり</t>
        </is>
      </c>
    </row>
    <row r="16" ht="22" customHeight="1">
      <c r="A16" s="41" t="inlineStr">
        <is>
          <t>うすい黄色のセル … 自分で入力するところです。</t>
        </is>
      </c>
    </row>
    <row r="17" ht="22" customHeight="1">
      <c r="A17" s="41" t="inlineStr">
        <is>
          <t>それ以外のセル … 数式で自動計算されるところです。上書きすると計算が止まります。</t>
        </is>
      </c>
    </row>
    <row r="18" ht="10" customHeight="1"/>
    <row r="19" ht="26" customHeight="1">
      <c r="A19" s="19" t="inlineStr">
        <is>
          <t>入力する列の意味</t>
        </is>
      </c>
    </row>
    <row r="20" ht="22" customHeight="1">
      <c r="A20" s="41" t="inlineStr">
        <is>
          <t>計上日 … その費用が発生する日、または発生した日。月べつ推移のもとになります。</t>
        </is>
      </c>
    </row>
    <row r="21" ht="22" customHeight="1">
      <c r="A21" s="41" t="inlineStr">
        <is>
          <t xml:space="preserve">   予定の段階では予定日を入れておき、確定したら実際の日付に直すときれいに並びます。</t>
        </is>
      </c>
    </row>
    <row r="22" ht="22" customHeight="1">
      <c r="A22" s="41" t="inlineStr">
        <is>
          <t>フェーズ … 企画・設計・制作・検証など、工程のまとまりです。プルダウンから選びます。</t>
        </is>
      </c>
    </row>
    <row r="23" ht="22" customHeight="1">
      <c r="A23" s="41" t="inlineStr">
        <is>
          <t>費目 … 人件費・外注デザイン・機材・ソフト利用料など、お金の種類です。</t>
        </is>
      </c>
    </row>
    <row r="24" ht="22" customHeight="1">
      <c r="A24" s="41" t="inlineStr">
        <is>
          <t>項目名・内容 … 「トップページのデザイン一式」のように、あとで見て分かる言葉で書きます。</t>
        </is>
      </c>
    </row>
    <row r="25" ht="22" customHeight="1">
      <c r="A25" s="41" t="inlineStr">
        <is>
          <t>予算額 … その行に見込んでいる金額。ここが空だと判定も集計も動きません。</t>
        </is>
      </c>
    </row>
    <row r="26" ht="22" customHeight="1">
      <c r="A26" s="41" t="inlineStr">
        <is>
          <t>実績額 … 実際にかかった金額。見積りの段階なら空のままで大丈夫です。</t>
        </is>
      </c>
    </row>
    <row r="27" ht="22" customHeight="1">
      <c r="A27" s="41" t="inlineStr">
        <is>
          <t>進捗率 … その作業がどこまで進んだか。0％から100％まで10％きざみで選べます。</t>
        </is>
      </c>
    </row>
    <row r="28" ht="22" customHeight="1">
      <c r="A28" s="41" t="inlineStr">
        <is>
          <t>状況 … 未着手・進行中・完了・保留・中止から選びます。</t>
        </is>
      </c>
    </row>
    <row r="29" ht="22" customHeight="1">
      <c r="A29" s="41" t="inlineStr">
        <is>
          <t>支払状況 … 未払い・請求中・支払済・社内負担から選びます。これから出ていくお金が分かります。</t>
        </is>
      </c>
    </row>
    <row r="30" ht="10" customHeight="1"/>
    <row r="31" ht="26" customHeight="1">
      <c r="A31" s="19" t="inlineStr">
        <is>
          <t>自動で計算していること</t>
        </is>
      </c>
    </row>
    <row r="32" ht="22" customHeight="1">
      <c r="A32" s="41" t="inlineStr">
        <is>
          <t>差額 … 予算額 − 実績額。プラスなら予算が残っています。</t>
        </is>
      </c>
    </row>
    <row r="33" ht="22" customHeight="1">
      <c r="A33" s="41" t="inlineStr">
        <is>
          <t>消化率 … 実績額 ÷ 予算額。お金をどれだけ使ったかの割合です。</t>
        </is>
      </c>
    </row>
    <row r="34" ht="22" customHeight="1">
      <c r="A34" s="41" t="inlineStr">
        <is>
          <t>出来高 … 予算額 × 進捗率。「進んだぶんの値打ち」を金額になおしたものです。</t>
        </is>
      </c>
    </row>
    <row r="35" ht="22" customHeight="1">
      <c r="A35" s="41" t="inlineStr">
        <is>
          <t>コスト差異 … 出来高 − 実績額。プラスなら進んだぶんより安く済んでいます。</t>
        </is>
      </c>
    </row>
    <row r="36" ht="22" customHeight="1">
      <c r="A36" s="41" t="inlineStr">
        <is>
          <t xml:space="preserve">   マイナスなら、進みぐあい以上にお金が出ているという合図です。</t>
        </is>
      </c>
    </row>
    <row r="37" ht="22" customHeight="1">
      <c r="A37" s="41" t="inlineStr">
        <is>
          <t>着地見込 … 実績額 ÷ 進捗率。いまのペースで最後まで進んだときの総額です。</t>
        </is>
      </c>
    </row>
    <row r="38" ht="22" customHeight="1">
      <c r="A38" s="41" t="inlineStr">
        <is>
          <t xml:space="preserve">   実績がまだ0の行は予算額を、進捗率が0で実績だけある行は予算額と実績額の大きいほうを見込みにします。</t>
        </is>
      </c>
    </row>
    <row r="39" ht="22" customHeight="1">
      <c r="A39" s="41" t="inlineStr">
        <is>
          <t>着地差異 … 予算額 − 着地見込。マイナスなら、このままだと足が出ます。</t>
        </is>
      </c>
    </row>
    <row r="40" ht="10" customHeight="1"/>
    <row r="41" ht="26" customHeight="1">
      <c r="A41" s="19" t="inlineStr">
        <is>
          <t>判定の見かた</t>
        </is>
      </c>
    </row>
    <row r="42" ht="22" customHeight="1">
      <c r="A42" s="41" t="inlineStr">
        <is>
          <t>予算内 … 実績も着地見込も予算の内側です。このまま進めて大丈夫です。</t>
        </is>
      </c>
    </row>
    <row r="43" ht="22" customHeight="1">
      <c r="A43" s="41" t="inlineStr">
        <is>
          <t>注意 … 消化率がB3のラインをこえました。着地は予算内の見込みでも、残りに余裕はありません。</t>
        </is>
      </c>
    </row>
    <row r="44" ht="22" customHeight="1">
      <c r="A44" s="41" t="inlineStr">
        <is>
          <t>超過見込 … 着地見込が予算をこえました。仕様を減らすか、発注先を見直すかの分かれ道です。</t>
        </is>
      </c>
    </row>
    <row r="45" ht="22" customHeight="1">
      <c r="A45" s="41" t="inlineStr">
        <is>
          <t>超過 … すでに実績が予算をこえています。追加予算か、ほかの費目で吸収するかを決めます。</t>
        </is>
      </c>
    </row>
    <row r="46" ht="22" customHeight="1">
      <c r="A46" s="41" t="inlineStr">
        <is>
          <t>未着手 … 実績も進捗率もまだ0です。予定どおりの時期かどうかだけ確かめてください。</t>
        </is>
      </c>
    </row>
    <row r="47" ht="22" customHeight="1">
      <c r="A47" s="41" t="inlineStr">
        <is>
          <t>予算が0円／予算が未入力 … E列の予算額を入れると、その行も集計に入ります。</t>
        </is>
      </c>
    </row>
    <row r="48" ht="10" customHeight="1"/>
    <row r="49" ht="26" customHeight="1">
      <c r="A49" s="19" t="inlineStr">
        <is>
          <t>集計シートで見ておきたいところ</t>
        </is>
      </c>
    </row>
    <row r="50" ht="22" customHeight="1">
      <c r="A50" s="41" t="inlineStr">
        <is>
          <t>コスト差異 … ここがマイナスの間は、進んだぶん以上にお金が出ています。</t>
        </is>
      </c>
    </row>
    <row r="51" ht="22" customHeight="1">
      <c r="A51" s="41" t="inlineStr">
        <is>
          <t>着地差異 … 最後までこのペースだったときに、予算に収まるかどうかです。</t>
        </is>
      </c>
    </row>
    <row r="52" ht="22" customHeight="1">
      <c r="A52" s="41" t="inlineStr">
        <is>
          <t>費目べつの構成比 … 3割をこえる費目があれば、そこが予算全体を動かしています。</t>
        </is>
      </c>
    </row>
    <row r="53" ht="22" customHeight="1">
      <c r="A53" s="41" t="inlineStr">
        <is>
          <t>未払い・請求中の合計 … これから口座から出ていくお金です。資金ぐりの確認に使えます。</t>
        </is>
      </c>
    </row>
    <row r="54" ht="22" customHeight="1">
      <c r="A54" s="41" t="inlineStr">
        <is>
          <t>月べつの累計グラフ … 実績の線が予算の線を追いこしたら、その月が分かれ目でした。</t>
        </is>
      </c>
    </row>
    <row r="55" ht="10" customHeight="1"/>
    <row r="56" ht="26" customHeight="1">
      <c r="A56" s="19" t="inlineStr">
        <is>
          <t>フェーズや費目をふやしたいとき</t>
        </is>
      </c>
    </row>
    <row r="57" ht="22" customHeight="1">
      <c r="A57" s="41" t="inlineStr">
        <is>
          <t>「集計を見る」のフェーズべつ・費目べつの表に並んでいる名前が、集計のもとになっています。</t>
        </is>
      </c>
    </row>
    <row r="58" ht="22" customHeight="1">
      <c r="A58" s="41" t="inlineStr">
        <is>
          <t>名前をふやすときは、表のいちばん下の行の上で行を挿入して書き足してください。</t>
        </is>
      </c>
    </row>
    <row r="59" ht="22" customHeight="1">
      <c r="A59" s="41" t="inlineStr">
        <is>
          <t>あわせて「入力する」B列・C列のプルダウン（データの入力規則）にも同じ名前を足します。</t>
        </is>
      </c>
    </row>
    <row r="60" ht="22" customHeight="1">
      <c r="A60" s="41" t="inlineStr">
        <is>
          <t>名前が1文字でもちがうと別ものとして数えるので、プルダウンから選ぶのが安全です。</t>
        </is>
      </c>
    </row>
    <row r="61" ht="10" customHeight="1"/>
    <row r="62" ht="26" customHeight="1">
      <c r="A62" s="19" t="inlineStr">
        <is>
          <t>注意</t>
        </is>
      </c>
    </row>
    <row r="63" ht="22" customHeight="1">
      <c r="A63" s="41" t="inlineStr">
        <is>
          <t>入力できるのは5行目から204行目までの200行です。</t>
        </is>
      </c>
    </row>
    <row r="64" ht="22" customHeight="1">
      <c r="A64" s="41" t="inlineStr">
        <is>
          <t>行が足りないときは204行目より上で行を挿入すると、書式と数式が引き継がれます。</t>
        </is>
      </c>
    </row>
    <row r="65" ht="22" customHeight="1">
      <c r="A65" s="41" t="inlineStr">
        <is>
          <t>ひとつの明細に予算と実績をまとめて書く前提です。分割して発注したときは行を分けてください。</t>
        </is>
      </c>
    </row>
    <row r="66" ht="22" customHeight="1">
      <c r="A66" s="41" t="inlineStr">
        <is>
          <t>金額は税こみ・税ぬきのどちらかにそろえてください。消費税の計算は入っていません。</t>
        </is>
      </c>
    </row>
    <row r="67" ht="22" customHeight="1">
      <c r="A67" s="41" t="inlineStr">
        <is>
          <t>着地見込は「いまのペースが続いたら」という単純な計算です。残りが重い工程では多めに見てください。</t>
        </is>
      </c>
    </row>
    <row r="68" ht="10" customHeight="1"/>
    <row r="69" ht="26" customHeight="1">
      <c r="A69" s="19" t="inlineStr">
        <is>
          <t>ライセンスと配布元</t>
        </is>
      </c>
    </row>
    <row r="70" ht="22" customHeight="1">
      <c r="A70" s="41" t="inlineStr">
        <is>
          <t>このテンプレートは自由に使ってかまいません。改変・再配布も可です。</t>
        </is>
      </c>
    </row>
    <row r="71" ht="22" customHeight="1">
      <c r="A71" s="41" t="inlineStr">
        <is>
          <t>配布元: 副業ポートフォリオ https://satoru-log.jp</t>
        </is>
      </c>
    </row>
  </sheetData>
  <printOptions horizontalCentered="1"/>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2026-09-14T20:45:36Z</dcterms:created>
  <dcterms:modified xmlns:dcterms="http://purl.org/dc/terms/" xmlns:xsi="http://www.w3.org/2001/XMLSchema-instance" xsi:type="dcterms:W3CDTF">2026-09-14T20:45:36Z</dcterms:modified>
</cp:coreProperties>
</file>