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入力する" sheetId="1" state="visible" r:id="rId1"/>
    <sheet xmlns:r="http://schemas.openxmlformats.org/officeDocument/2006/relationships" name="集計を見る" sheetId="2" state="visible" r:id="rId2"/>
    <sheet xmlns:r="http://schemas.openxmlformats.org/officeDocument/2006/relationships" name="使い方と注意" sheetId="3" state="visible" r:id="rId3"/>
  </sheets>
  <definedNames>
    <definedName name="_xlnm._FilterDatabase" localSheetId="0" hidden="1">'入力する'!$A$4:$M$204</definedName>
    <definedName name="_xlnm.Print_Titles" localSheetId="0">'入力する'!$1:$4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/m/d"/>
    <numFmt numFmtId="165" formatCode="0&quot;日&quot;"/>
    <numFmt numFmtId="166" formatCode="0&quot;%&quot;"/>
    <numFmt numFmtId="167" formatCode="0&quot;pt/日&quot;"/>
    <numFmt numFmtId="168" formatCode="#,##0&quot;件&quot;"/>
    <numFmt numFmtId="169" formatCode="0.0%"/>
  </numFmts>
  <fonts count="7">
    <font>
      <name val="Calibri"/>
      <family val="2"/>
      <color theme="1"/>
      <sz val="11"/>
      <scheme val="minor"/>
    </font>
    <font>
      <name val="游ゴシック"/>
      <b val="1"/>
      <color rgb="001F3864"/>
      <sz val="16"/>
    </font>
    <font>
      <name val="游ゴシック"/>
      <color rgb="007F7F7F"/>
      <sz val="10"/>
    </font>
    <font>
      <name val="游ゴシック"/>
      <b val="1"/>
      <color rgb="00FFFFFF"/>
      <sz val="11"/>
    </font>
    <font>
      <name val="游ゴシック"/>
      <b val="1"/>
      <sz val="11"/>
    </font>
    <font>
      <name val="游ゴシック"/>
      <sz val="11"/>
    </font>
    <font>
      <name val="游ゴシック"/>
      <color rgb="0044546A"/>
      <sz val="11"/>
    </font>
  </fonts>
  <fills count="7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8EDF5"/>
      </patternFill>
    </fill>
    <fill>
      <patternFill patternType="solid">
        <fgColor rgb="002E5C9E"/>
      </patternFill>
    </fill>
    <fill>
      <patternFill patternType="solid">
        <fgColor rgb="00FFF2CC"/>
      </patternFill>
    </fill>
    <fill>
      <patternFill patternType="solid">
        <fgColor rgb="00F7F8FA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61">
    <xf numFmtId="0" fontId="0" fillId="0" borderId="0" pivotButton="0" quotePrefix="0" xfId="0"/>
    <xf numFmtId="0" fontId="4" fillId="0" borderId="0" applyAlignment="1" pivotButton="0" quotePrefix="0" xfId="0">
      <alignment horizontal="left" vertical="center"/>
    </xf>
    <xf numFmtId="1" fontId="5" fillId="5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/>
    </xf>
    <xf numFmtId="164" fontId="5" fillId="5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center" vertical="center"/>
    </xf>
    <xf numFmtId="166" fontId="5" fillId="5" borderId="1" applyAlignment="1" pivotButton="0" quotePrefix="0" xfId="0">
      <alignment horizontal="right" vertical="center"/>
    </xf>
    <xf numFmtId="165" fontId="6" fillId="0" borderId="1" applyAlignment="1" pivotButton="0" quotePrefix="0" xfId="0">
      <alignment horizontal="right" vertical="center"/>
    </xf>
    <xf numFmtId="0" fontId="6" fillId="0" borderId="1" applyAlignment="1" pivotButton="0" quotePrefix="0" xfId="0">
      <alignment horizontal="center" vertical="center"/>
    </xf>
    <xf numFmtId="167" fontId="6" fillId="0" borderId="1" applyAlignment="1" pivotButton="0" quotePrefix="0" xfId="0">
      <alignment horizontal="right" vertical="center"/>
    </xf>
    <xf numFmtId="165" fontId="6" fillId="6" borderId="1" applyAlignment="1" pivotButton="0" quotePrefix="0" xfId="0">
      <alignment horizontal="right" vertical="center"/>
    </xf>
    <xf numFmtId="0" fontId="6" fillId="6" borderId="1" applyAlignment="1" pivotButton="0" quotePrefix="0" xfId="0">
      <alignment horizontal="center" vertical="center"/>
    </xf>
    <xf numFmtId="167" fontId="6" fillId="6" borderId="1" applyAlignment="1" pivotButton="0" quotePrefix="0" xfId="0">
      <alignment horizontal="right" vertical="center"/>
    </xf>
    <xf numFmtId="0" fontId="1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/>
    </xf>
    <xf numFmtId="168" fontId="5" fillId="3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left" vertical="center"/>
    </xf>
    <xf numFmtId="169" fontId="5" fillId="3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8" fontId="5" fillId="0" borderId="1" applyAlignment="1" pivotButton="0" quotePrefix="0" xfId="0">
      <alignment horizontal="right" vertical="center"/>
    </xf>
    <xf numFmtId="166" fontId="5" fillId="0" borderId="1" applyAlignment="1" pivotButton="0" quotePrefix="0" xfId="0">
      <alignment horizontal="right" vertical="center"/>
    </xf>
    <xf numFmtId="169" fontId="5" fillId="0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center" vertical="center"/>
    </xf>
    <xf numFmtId="168" fontId="5" fillId="6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right" vertical="center"/>
    </xf>
    <xf numFmtId="169" fontId="5" fillId="6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168" fontId="4" fillId="3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left" vertical="center"/>
    </xf>
    <xf numFmtId="169" fontId="4" fillId="3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  <xf numFmtId="164" fontId="5" fillId="5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165" fontId="6" fillId="0" borderId="1" applyAlignment="1" pivotButton="0" quotePrefix="0" xfId="0">
      <alignment horizontal="right" vertical="center"/>
    </xf>
    <xf numFmtId="167" fontId="6" fillId="0" borderId="1" applyAlignment="1" pivotButton="0" quotePrefix="0" xfId="0">
      <alignment horizontal="right" vertical="center"/>
    </xf>
    <xf numFmtId="165" fontId="6" fillId="6" borderId="1" applyAlignment="1" pivotButton="0" quotePrefix="0" xfId="0">
      <alignment horizontal="right" vertical="center"/>
    </xf>
    <xf numFmtId="167" fontId="6" fillId="6" borderId="1" applyAlignment="1" pivotButton="0" quotePrefix="0" xfId="0">
      <alignment horizontal="right" vertical="center"/>
    </xf>
    <xf numFmtId="168" fontId="5" fillId="3" borderId="1" applyAlignment="1" pivotButton="0" quotePrefix="0" xfId="0">
      <alignment horizontal="right" vertical="center"/>
    </xf>
    <xf numFmtId="169" fontId="5" fillId="3" borderId="1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8" fontId="5" fillId="0" borderId="1" applyAlignment="1" pivotButton="0" quotePrefix="0" xfId="0">
      <alignment horizontal="right" vertical="center"/>
    </xf>
    <xf numFmtId="169" fontId="5" fillId="0" borderId="1" applyAlignment="1" pivotButton="0" quotePrefix="0" xfId="0">
      <alignment horizontal="right" vertical="center"/>
    </xf>
    <xf numFmtId="168" fontId="5" fillId="6" borderId="1" applyAlignment="1" pivotButton="0" quotePrefix="0" xfId="0">
      <alignment horizontal="right" vertical="center"/>
    </xf>
    <xf numFmtId="169" fontId="5" fillId="6" borderId="1" applyAlignment="1" pivotButton="0" quotePrefix="0" xfId="0">
      <alignment horizontal="right" vertical="center"/>
    </xf>
    <xf numFmtId="168" fontId="4" fillId="3" borderId="1" applyAlignment="1" pivotButton="0" quotePrefix="0" xfId="0">
      <alignment horizontal="right" vertical="center"/>
    </xf>
    <xf numFmtId="169" fontId="4" fillId="3" borderId="1" applyAlignment="1" pivotButton="0" quotePrefix="0" xfId="0">
      <alignment horizontal="right" vertical="center"/>
    </xf>
    <xf numFmtId="1" fontId="5" fillId="5" borderId="1" applyAlignment="1" applyProtection="1" pivotButton="0" quotePrefix="0" xfId="0">
      <alignment horizontal="right" vertical="center"/>
      <protection locked="0" hidden="0"/>
    </xf>
    <xf numFmtId="164" fontId="5" fillId="5" borderId="1" applyAlignment="1" applyProtection="1" pivotButton="0" quotePrefix="0" xfId="0">
      <alignment horizontal="right" vertical="center"/>
      <protection locked="0" hidden="0"/>
    </xf>
    <xf numFmtId="165" fontId="5" fillId="5" borderId="1" applyAlignment="1" applyProtection="1" pivotButton="0" quotePrefix="0" xfId="0">
      <alignment horizontal="right" vertical="center"/>
      <protection locked="0" hidden="0"/>
    </xf>
    <xf numFmtId="0" fontId="5" fillId="5" borderId="1" applyAlignment="1" applyProtection="1" pivotButton="0" quotePrefix="0" xfId="0">
      <alignment horizontal="left" vertical="center"/>
      <protection locked="0" hidden="0"/>
    </xf>
    <xf numFmtId="0" fontId="5" fillId="5" borderId="1" applyAlignment="1" applyProtection="1" pivotButton="0" quotePrefix="0" xfId="0">
      <alignment horizontal="center" vertical="center"/>
      <protection locked="0" hidden="0"/>
    </xf>
    <xf numFmtId="166" fontId="5" fillId="5" borderId="1" applyAlignment="1" applyProtection="1" pivotButton="0" quotePrefix="0" xfId="0">
      <alignment horizontal="right" vertical="center"/>
      <protection locked="0" hidden="0"/>
    </xf>
  </cellXfs>
  <cellStyles count="1">
    <cellStyle name="Normal" xfId="0" builtinId="0" hidden="0"/>
  </cellStyles>
  <dxfs count="3">
    <dxf>
      <font>
        <name val="游ゴシック"/>
        <b val="1"/>
        <color rgb="009C0006"/>
        <sz val="11"/>
      </font>
      <fill>
        <patternFill patternType="solid">
          <fgColor rgb="00FCE4E4"/>
        </patternFill>
      </fill>
    </dxf>
    <dxf>
      <fill>
        <patternFill patternType="solid">
          <fgColor rgb="00FFF0D9"/>
        </patternFill>
      </fill>
    </dxf>
    <dxf>
      <font>
        <name val="游ゴシック"/>
        <color rgb="00A6A6A6"/>
        <sz val="11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担当者べつの持ち件数（完了と未完了）</a:t>
            </a:r>
          </a:p>
        </rich>
      </tx>
    </title>
    <plotArea>
      <barChart>
        <barDir val="bar"/>
        <grouping val="stacked"/>
        <ser>
          <idx val="0"/>
          <order val="0"/>
          <tx>
            <strRef>
              <f>'集計を見る'!C24</f>
            </strRef>
          </tx>
          <spPr>
            <a:ln xmlns:a="http://schemas.openxmlformats.org/drawingml/2006/main">
              <a:prstDash val="solid"/>
            </a:ln>
          </spPr>
          <cat>
            <numRef>
              <f>'集計を見る'!$A$25:$A$32</f>
            </numRef>
          </cat>
          <val>
            <numRef>
              <f>'集計を見る'!$C$25:$C$32</f>
            </numRef>
          </val>
        </ser>
        <ser>
          <idx val="1"/>
          <order val="1"/>
          <tx>
            <strRef>
              <f>'集計を見る'!D24</f>
            </strRef>
          </tx>
          <spPr>
            <a:ln xmlns:a="http://schemas.openxmlformats.org/drawingml/2006/main">
              <a:prstDash val="solid"/>
            </a:ln>
          </spPr>
          <cat>
            <numRef>
              <f>'集計を見る'!$A$25:$A$32</f>
            </numRef>
          </cat>
          <val>
            <numRef>
              <f>'集計を見る'!$D$25:$D$32</f>
            </numRef>
          </val>
        </ser>
        <dLbls>
          <showVal val="1"/>
        </dLbls>
        <gapWidth val="150"/>
        <overlap val="10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件数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状態べつの内訳（件数）</a:t>
            </a:r>
          </a:p>
        </rich>
      </tx>
    </title>
    <plotArea>
      <pieChart>
        <varyColors val="1"/>
        <ser>
          <idx val="0"/>
          <order val="0"/>
          <tx>
            <strRef>
              <f>'集計を見る'!B50</f>
            </strRef>
          </tx>
          <spPr>
            <a:ln xmlns:a="http://schemas.openxmlformats.org/drawingml/2006/main">
              <a:prstDash val="solid"/>
            </a:ln>
          </spPr>
          <cat>
            <numRef>
              <f>'集計を見る'!$A$51:$A$55</f>
            </numRef>
          </cat>
          <val>
            <numRef>
              <f>'集計を見る'!$B$51:$B$55</f>
            </numRef>
          </val>
        </ser>
        <dLbls>
          <showVal val="1"/>
          <showCatName val="1"/>
        </dLbls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期限の月べつ推移（期限がくる件数と完了件数）</a:t>
            </a:r>
          </a:p>
        </rich>
      </tx>
    </title>
    <plotArea>
      <lineChart>
        <grouping val="standard"/>
        <ser>
          <idx val="0"/>
          <order val="0"/>
          <tx>
            <strRef>
              <f>'集計を見る'!B66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'集計を見る'!$A$67:$A$78</f>
            </numRef>
          </cat>
          <val>
            <numRef>
              <f>'集計を見る'!$B$67:$B$78</f>
            </numRef>
          </val>
        </ser>
        <ser>
          <idx val="1"/>
          <order val="1"/>
          <tx>
            <strRef>
              <f>'集計を見る'!C66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'集計を見る'!$A$67:$A$78</f>
            </numRef>
          </cat>
          <val>
            <numRef>
              <f>'集計を見る'!$C$67:$C$78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月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件数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10</col>
      <colOff>0</colOff>
      <row>4</row>
      <rowOff>0</rowOff>
    </from>
    <ext cx="7200000" cy="46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23</row>
      <rowOff>0</rowOff>
    </from>
    <ext cx="504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10</col>
      <colOff>0</colOff>
      <row>39</row>
      <rowOff>0</rowOff>
    </from>
    <ext cx="720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FC000"/>
    <outlinePr summaryBelow="1" summaryRight="1"/>
    <pageSetUpPr fitToPage="1"/>
  </sheetPr>
  <dimension ref="A1:M204"/>
  <sheetViews>
    <sheetView showGridLines="0" tabSelected="1"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4" customWidth="1" min="1" max="1"/>
    <col width="18" customWidth="1" min="2" max="2"/>
    <col width="12" customWidth="1" min="3" max="3"/>
    <col width="12" customWidth="1" min="4" max="4"/>
    <col width="11" customWidth="1" min="5" max="5"/>
    <col width="12" customWidth="1" min="6" max="6"/>
    <col width="28" customWidth="1" min="7" max="7"/>
    <col width="28" customWidth="1" min="8" max="8"/>
    <col width="14" customWidth="1" min="9" max="9"/>
    <col width="16" customWidth="1" min="10" max="10"/>
    <col width="20" customWidth="1" min="11" max="11"/>
    <col hidden="1" width="12" customWidth="1" min="12" max="12"/>
    <col width="22" customWidth="1" min="13" max="13"/>
  </cols>
  <sheetData>
    <row r="1" ht="22" customHeight="1">
      <c r="A1" s="1" t="inlineStr">
        <is>
          <t>対象の年</t>
        </is>
      </c>
      <c r="B1" s="55" t="n">
        <v>2026</v>
      </c>
      <c r="D1" s="3" t="inlineStr">
        <is>
          <t>※ 「集計を見る」の月べつ推移は、この年の12か月で作ります。</t>
        </is>
      </c>
    </row>
    <row r="2" ht="22" customHeight="1">
      <c r="A2" s="1" t="inlineStr">
        <is>
          <t>基準日（きょう）</t>
        </is>
      </c>
      <c r="B2" s="56">
        <f>TODAY()</f>
        <v/>
      </c>
      <c r="D2" s="3" t="inlineStr">
        <is>
          <t>※ 残り日数と遅れの判定に使う日です。ふだんは開いた日が自動で入ります。</t>
        </is>
      </c>
    </row>
    <row r="3" ht="22" customHeight="1">
      <c r="A3" s="1" t="inlineStr">
        <is>
          <t>まもなく期限とする日数</t>
        </is>
      </c>
      <c r="B3" s="57" t="n">
        <v>3</v>
      </c>
      <c r="D3" s="3" t="inlineStr">
        <is>
          <t>※ 期限までこの日数以内になると「まもなく期限」になり、行にオレンジの色が付きます。</t>
        </is>
      </c>
    </row>
    <row r="4" ht="26" customHeight="1">
      <c r="A4" s="6" t="inlineStr">
        <is>
          <t>タスク名</t>
        </is>
      </c>
      <c r="B4" s="6" t="inlineStr">
        <is>
          <t>区分</t>
        </is>
      </c>
      <c r="C4" s="6" t="inlineStr">
        <is>
          <t>担当</t>
        </is>
      </c>
      <c r="D4" s="6" t="inlineStr">
        <is>
          <t>状態</t>
        </is>
      </c>
      <c r="E4" s="6" t="inlineStr">
        <is>
          <t>進捗率(%)</t>
        </is>
      </c>
      <c r="F4" s="6" t="inlineStr">
        <is>
          <t>期限日</t>
        </is>
      </c>
      <c r="G4" s="6" t="inlineStr">
        <is>
          <t>次にやること</t>
        </is>
      </c>
      <c r="H4" s="6" t="inlineStr">
        <is>
          <t>相談・共有したいこと</t>
        </is>
      </c>
      <c r="I4" s="7" t="inlineStr">
        <is>
          <t>残り日数（自動）</t>
        </is>
      </c>
      <c r="J4" s="7" t="inlineStr">
        <is>
          <t>期限の状況（自動）</t>
        </is>
      </c>
      <c r="K4" s="7" t="inlineStr">
        <is>
          <t>1日の必要ペース（自動）</t>
        </is>
      </c>
      <c r="L4" s="7" t="inlineStr">
        <is>
          <t>月（自動）</t>
        </is>
      </c>
      <c r="M4" s="7" t="inlineStr">
        <is>
          <t>入力チェック（自動）</t>
        </is>
      </c>
    </row>
    <row r="5" ht="22" customHeight="1">
      <c r="A5" s="58" t="n"/>
      <c r="B5" s="59" t="n"/>
      <c r="C5" s="59" t="n"/>
      <c r="D5" s="59" t="n"/>
      <c r="E5" s="60" t="n"/>
      <c r="F5" s="56" t="n"/>
      <c r="G5" s="58" t="n"/>
      <c r="H5" s="58" t="n"/>
      <c r="I5" s="42">
        <f>IF($F5="","",$F5-$B$2)</f>
        <v/>
      </c>
      <c r="J5" s="12">
        <f>IF(AND($A5="",$D5=""),"",IF($D5="完了","完了",IF($F5="","期限なし",IF($I5&lt;0,"遅延",IF($I5&lt;=$B$3,"まもなく期限","余裕あり")))))</f>
        <v/>
      </c>
      <c r="K5" s="43">
        <f>IF(OR($A5="",$D5="完了",$F5="",$E5=""),"",IF($I5&lt;=0,"",ROUND((100-$E5)/$I5,0)))</f>
        <v/>
      </c>
      <c r="L5" s="12">
        <f>IF($F5="","",TEXT($F5,"yyyy/mm"))</f>
        <v/>
      </c>
      <c r="M5" s="12">
        <f>IF(AND($A5="",$C5="",$D5="",$F5=""),"",IF($A5="","タスク名が未入力",IF($C5="","担当が未入力",IF(COUNTIF('集計を見る'!$A$25:$A$32,$C5)=0,"担当が一覧にない",IF($D5="","状態が未入力",IF($E5="","進捗率が未入力",IF(AND($D5="完了",$E5&lt;&gt;100),"完了なのに100%でない",IF(AND($E5=100,$D5&lt;&gt;"完了"),"100%なのに完了でない",IF(AND($D5="進行中",$E5=0),"進行中なのに0%",IF($F5="","期限が未入力",IF($J5="遅延","遅延（対応が必要）",IF(AND($G5="",$D5&lt;&gt;"完了"),"次の一手が空","OK"))))))))))))</f>
        <v/>
      </c>
    </row>
    <row r="6" ht="22" customHeight="1">
      <c r="A6" s="58" t="n"/>
      <c r="B6" s="59" t="n"/>
      <c r="C6" s="59" t="n"/>
      <c r="D6" s="59" t="n"/>
      <c r="E6" s="60" t="n"/>
      <c r="F6" s="56" t="n"/>
      <c r="G6" s="58" t="n"/>
      <c r="H6" s="58" t="n"/>
      <c r="I6" s="44">
        <f>IF($F6="","",$F6-$B$2)</f>
        <v/>
      </c>
      <c r="J6" s="15">
        <f>IF(AND($A6="",$D6=""),"",IF($D6="完了","完了",IF($F6="","期限なし",IF($I6&lt;0,"遅延",IF($I6&lt;=$B$3,"まもなく期限","余裕あり")))))</f>
        <v/>
      </c>
      <c r="K6" s="45">
        <f>IF(OR($A6="",$D6="完了",$F6="",$E6=""),"",IF($I6&lt;=0,"",ROUND((100-$E6)/$I6,0)))</f>
        <v/>
      </c>
      <c r="L6" s="15">
        <f>IF($F6="","",TEXT($F6,"yyyy/mm"))</f>
        <v/>
      </c>
      <c r="M6" s="15">
        <f>IF(AND($A6="",$C6="",$D6="",$F6=""),"",IF($A6="","タスク名が未入力",IF($C6="","担当が未入力",IF(COUNTIF('集計を見る'!$A$25:$A$32,$C6)=0,"担当が一覧にない",IF($D6="","状態が未入力",IF($E6="","進捗率が未入力",IF(AND($D6="完了",$E6&lt;&gt;100),"完了なのに100%でない",IF(AND($E6=100,$D6&lt;&gt;"完了"),"100%なのに完了でない",IF(AND($D6="進行中",$E6=0),"進行中なのに0%",IF($F6="","期限が未入力",IF($J6="遅延","遅延（対応が必要）",IF(AND($G6="",$D6&lt;&gt;"完了"),"次の一手が空","OK"))))))))))))</f>
        <v/>
      </c>
    </row>
    <row r="7" ht="22" customHeight="1">
      <c r="A7" s="58" t="n"/>
      <c r="B7" s="59" t="n"/>
      <c r="C7" s="59" t="n"/>
      <c r="D7" s="59" t="n"/>
      <c r="E7" s="60" t="n"/>
      <c r="F7" s="56" t="n"/>
      <c r="G7" s="58" t="n"/>
      <c r="H7" s="58" t="n"/>
      <c r="I7" s="42">
        <f>IF($F7="","",$F7-$B$2)</f>
        <v/>
      </c>
      <c r="J7" s="12">
        <f>IF(AND($A7="",$D7=""),"",IF($D7="完了","完了",IF($F7="","期限なし",IF($I7&lt;0,"遅延",IF($I7&lt;=$B$3,"まもなく期限","余裕あり")))))</f>
        <v/>
      </c>
      <c r="K7" s="43">
        <f>IF(OR($A7="",$D7="完了",$F7="",$E7=""),"",IF($I7&lt;=0,"",ROUND((100-$E7)/$I7,0)))</f>
        <v/>
      </c>
      <c r="L7" s="12">
        <f>IF($F7="","",TEXT($F7,"yyyy/mm"))</f>
        <v/>
      </c>
      <c r="M7" s="12">
        <f>IF(AND($A7="",$C7="",$D7="",$F7=""),"",IF($A7="","タスク名が未入力",IF($C7="","担当が未入力",IF(COUNTIF('集計を見る'!$A$25:$A$32,$C7)=0,"担当が一覧にない",IF($D7="","状態が未入力",IF($E7="","進捗率が未入力",IF(AND($D7="完了",$E7&lt;&gt;100),"完了なのに100%でない",IF(AND($E7=100,$D7&lt;&gt;"完了"),"100%なのに完了でない",IF(AND($D7="進行中",$E7=0),"進行中なのに0%",IF($F7="","期限が未入力",IF($J7="遅延","遅延（対応が必要）",IF(AND($G7="",$D7&lt;&gt;"完了"),"次の一手が空","OK"))))))))))))</f>
        <v/>
      </c>
    </row>
    <row r="8" ht="22" customHeight="1">
      <c r="A8" s="58" t="n"/>
      <c r="B8" s="59" t="n"/>
      <c r="C8" s="59" t="n"/>
      <c r="D8" s="59" t="n"/>
      <c r="E8" s="60" t="n"/>
      <c r="F8" s="56" t="n"/>
      <c r="G8" s="58" t="n"/>
      <c r="H8" s="58" t="n"/>
      <c r="I8" s="44">
        <f>IF($F8="","",$F8-$B$2)</f>
        <v/>
      </c>
      <c r="J8" s="15">
        <f>IF(AND($A8="",$D8=""),"",IF($D8="完了","完了",IF($F8="","期限なし",IF($I8&lt;0,"遅延",IF($I8&lt;=$B$3,"まもなく期限","余裕あり")))))</f>
        <v/>
      </c>
      <c r="K8" s="45">
        <f>IF(OR($A8="",$D8="完了",$F8="",$E8=""),"",IF($I8&lt;=0,"",ROUND((100-$E8)/$I8,0)))</f>
        <v/>
      </c>
      <c r="L8" s="15">
        <f>IF($F8="","",TEXT($F8,"yyyy/mm"))</f>
        <v/>
      </c>
      <c r="M8" s="15">
        <f>IF(AND($A8="",$C8="",$D8="",$F8=""),"",IF($A8="","タスク名が未入力",IF($C8="","担当が未入力",IF(COUNTIF('集計を見る'!$A$25:$A$32,$C8)=0,"担当が一覧にない",IF($D8="","状態が未入力",IF($E8="","進捗率が未入力",IF(AND($D8="完了",$E8&lt;&gt;100),"完了なのに100%でない",IF(AND($E8=100,$D8&lt;&gt;"完了"),"100%なのに完了でない",IF(AND($D8="進行中",$E8=0),"進行中なのに0%",IF($F8="","期限が未入力",IF($J8="遅延","遅延（対応が必要）",IF(AND($G8="",$D8&lt;&gt;"完了"),"次の一手が空","OK"))))))))))))</f>
        <v/>
      </c>
    </row>
    <row r="9" ht="22" customHeight="1">
      <c r="A9" s="58" t="n"/>
      <c r="B9" s="59" t="n"/>
      <c r="C9" s="59" t="n"/>
      <c r="D9" s="59" t="n"/>
      <c r="E9" s="60" t="n"/>
      <c r="F9" s="56" t="n"/>
      <c r="G9" s="58" t="n"/>
      <c r="H9" s="58" t="n"/>
      <c r="I9" s="42">
        <f>IF($F9="","",$F9-$B$2)</f>
        <v/>
      </c>
      <c r="J9" s="12">
        <f>IF(AND($A9="",$D9=""),"",IF($D9="完了","完了",IF($F9="","期限なし",IF($I9&lt;0,"遅延",IF($I9&lt;=$B$3,"まもなく期限","余裕あり")))))</f>
        <v/>
      </c>
      <c r="K9" s="43">
        <f>IF(OR($A9="",$D9="完了",$F9="",$E9=""),"",IF($I9&lt;=0,"",ROUND((100-$E9)/$I9,0)))</f>
        <v/>
      </c>
      <c r="L9" s="12">
        <f>IF($F9="","",TEXT($F9,"yyyy/mm"))</f>
        <v/>
      </c>
      <c r="M9" s="12">
        <f>IF(AND($A9="",$C9="",$D9="",$F9=""),"",IF($A9="","タスク名が未入力",IF($C9="","担当が未入力",IF(COUNTIF('集計を見る'!$A$25:$A$32,$C9)=0,"担当が一覧にない",IF($D9="","状態が未入力",IF($E9="","進捗率が未入力",IF(AND($D9="完了",$E9&lt;&gt;100),"完了なのに100%でない",IF(AND($E9=100,$D9&lt;&gt;"完了"),"100%なのに完了でない",IF(AND($D9="進行中",$E9=0),"進行中なのに0%",IF($F9="","期限が未入力",IF($J9="遅延","遅延（対応が必要）",IF(AND($G9="",$D9&lt;&gt;"完了"),"次の一手が空","OK"))))))))))))</f>
        <v/>
      </c>
    </row>
    <row r="10" ht="22" customHeight="1">
      <c r="A10" s="58" t="n"/>
      <c r="B10" s="59" t="n"/>
      <c r="C10" s="59" t="n"/>
      <c r="D10" s="59" t="n"/>
      <c r="E10" s="60" t="n"/>
      <c r="F10" s="56" t="n"/>
      <c r="G10" s="58" t="n"/>
      <c r="H10" s="58" t="n"/>
      <c r="I10" s="44">
        <f>IF($F10="","",$F10-$B$2)</f>
        <v/>
      </c>
      <c r="J10" s="15">
        <f>IF(AND($A10="",$D10=""),"",IF($D10="完了","完了",IF($F10="","期限なし",IF($I10&lt;0,"遅延",IF($I10&lt;=$B$3,"まもなく期限","余裕あり")))))</f>
        <v/>
      </c>
      <c r="K10" s="45">
        <f>IF(OR($A10="",$D10="完了",$F10="",$E10=""),"",IF($I10&lt;=0,"",ROUND((100-$E10)/$I10,0)))</f>
        <v/>
      </c>
      <c r="L10" s="15">
        <f>IF($F10="","",TEXT($F10,"yyyy/mm"))</f>
        <v/>
      </c>
      <c r="M10" s="15">
        <f>IF(AND($A10="",$C10="",$D10="",$F10=""),"",IF($A10="","タスク名が未入力",IF($C10="","担当が未入力",IF(COUNTIF('集計を見る'!$A$25:$A$32,$C10)=0,"担当が一覧にない",IF($D10="","状態が未入力",IF($E10="","進捗率が未入力",IF(AND($D10="完了",$E10&lt;&gt;100),"完了なのに100%でない",IF(AND($E10=100,$D10&lt;&gt;"完了"),"100%なのに完了でない",IF(AND($D10="進行中",$E10=0),"進行中なのに0%",IF($F10="","期限が未入力",IF($J10="遅延","遅延（対応が必要）",IF(AND($G10="",$D10&lt;&gt;"完了"),"次の一手が空","OK"))))))))))))</f>
        <v/>
      </c>
    </row>
    <row r="11" ht="22" customHeight="1">
      <c r="A11" s="58" t="n"/>
      <c r="B11" s="59" t="n"/>
      <c r="C11" s="59" t="n"/>
      <c r="D11" s="59" t="n"/>
      <c r="E11" s="60" t="n"/>
      <c r="F11" s="56" t="n"/>
      <c r="G11" s="58" t="n"/>
      <c r="H11" s="58" t="n"/>
      <c r="I11" s="42">
        <f>IF($F11="","",$F11-$B$2)</f>
        <v/>
      </c>
      <c r="J11" s="12">
        <f>IF(AND($A11="",$D11=""),"",IF($D11="完了","完了",IF($F11="","期限なし",IF($I11&lt;0,"遅延",IF($I11&lt;=$B$3,"まもなく期限","余裕あり")))))</f>
        <v/>
      </c>
      <c r="K11" s="43">
        <f>IF(OR($A11="",$D11="完了",$F11="",$E11=""),"",IF($I11&lt;=0,"",ROUND((100-$E11)/$I11,0)))</f>
        <v/>
      </c>
      <c r="L11" s="12">
        <f>IF($F11="","",TEXT($F11,"yyyy/mm"))</f>
        <v/>
      </c>
      <c r="M11" s="12">
        <f>IF(AND($A11="",$C11="",$D11="",$F11=""),"",IF($A11="","タスク名が未入力",IF($C11="","担当が未入力",IF(COUNTIF('集計を見る'!$A$25:$A$32,$C11)=0,"担当が一覧にない",IF($D11="","状態が未入力",IF($E11="","進捗率が未入力",IF(AND($D11="完了",$E11&lt;&gt;100),"完了なのに100%でない",IF(AND($E11=100,$D11&lt;&gt;"完了"),"100%なのに完了でない",IF(AND($D11="進行中",$E11=0),"進行中なのに0%",IF($F11="","期限が未入力",IF($J11="遅延","遅延（対応が必要）",IF(AND($G11="",$D11&lt;&gt;"完了"),"次の一手が空","OK"))))))))))))</f>
        <v/>
      </c>
    </row>
    <row r="12" ht="22" customHeight="1">
      <c r="A12" s="58" t="n"/>
      <c r="B12" s="59" t="n"/>
      <c r="C12" s="59" t="n"/>
      <c r="D12" s="59" t="n"/>
      <c r="E12" s="60" t="n"/>
      <c r="F12" s="56" t="n"/>
      <c r="G12" s="58" t="n"/>
      <c r="H12" s="58" t="n"/>
      <c r="I12" s="44">
        <f>IF($F12="","",$F12-$B$2)</f>
        <v/>
      </c>
      <c r="J12" s="15">
        <f>IF(AND($A12="",$D12=""),"",IF($D12="完了","完了",IF($F12="","期限なし",IF($I12&lt;0,"遅延",IF($I12&lt;=$B$3,"まもなく期限","余裕あり")))))</f>
        <v/>
      </c>
      <c r="K12" s="45">
        <f>IF(OR($A12="",$D12="完了",$F12="",$E12=""),"",IF($I12&lt;=0,"",ROUND((100-$E12)/$I12,0)))</f>
        <v/>
      </c>
      <c r="L12" s="15">
        <f>IF($F12="","",TEXT($F12,"yyyy/mm"))</f>
        <v/>
      </c>
      <c r="M12" s="15">
        <f>IF(AND($A12="",$C12="",$D12="",$F12=""),"",IF($A12="","タスク名が未入力",IF($C12="","担当が未入力",IF(COUNTIF('集計を見る'!$A$25:$A$32,$C12)=0,"担当が一覧にない",IF($D12="","状態が未入力",IF($E12="","進捗率が未入力",IF(AND($D12="完了",$E12&lt;&gt;100),"完了なのに100%でない",IF(AND($E12=100,$D12&lt;&gt;"完了"),"100%なのに完了でない",IF(AND($D12="進行中",$E12=0),"進行中なのに0%",IF($F12="","期限が未入力",IF($J12="遅延","遅延（対応が必要）",IF(AND($G12="",$D12&lt;&gt;"完了"),"次の一手が空","OK"))))))))))))</f>
        <v/>
      </c>
    </row>
    <row r="13" ht="22" customHeight="1">
      <c r="A13" s="58" t="n"/>
      <c r="B13" s="59" t="n"/>
      <c r="C13" s="59" t="n"/>
      <c r="D13" s="59" t="n"/>
      <c r="E13" s="60" t="n"/>
      <c r="F13" s="56" t="n"/>
      <c r="G13" s="58" t="n"/>
      <c r="H13" s="58" t="n"/>
      <c r="I13" s="42">
        <f>IF($F13="","",$F13-$B$2)</f>
        <v/>
      </c>
      <c r="J13" s="12">
        <f>IF(AND($A13="",$D13=""),"",IF($D13="完了","完了",IF($F13="","期限なし",IF($I13&lt;0,"遅延",IF($I13&lt;=$B$3,"まもなく期限","余裕あり")))))</f>
        <v/>
      </c>
      <c r="K13" s="43">
        <f>IF(OR($A13="",$D13="完了",$F13="",$E13=""),"",IF($I13&lt;=0,"",ROUND((100-$E13)/$I13,0)))</f>
        <v/>
      </c>
      <c r="L13" s="12">
        <f>IF($F13="","",TEXT($F13,"yyyy/mm"))</f>
        <v/>
      </c>
      <c r="M13" s="12">
        <f>IF(AND($A13="",$C13="",$D13="",$F13=""),"",IF($A13="","タスク名が未入力",IF($C13="","担当が未入力",IF(COUNTIF('集計を見る'!$A$25:$A$32,$C13)=0,"担当が一覧にない",IF($D13="","状態が未入力",IF($E13="","進捗率が未入力",IF(AND($D13="完了",$E13&lt;&gt;100),"完了なのに100%でない",IF(AND($E13=100,$D13&lt;&gt;"完了"),"100%なのに完了でない",IF(AND($D13="進行中",$E13=0),"進行中なのに0%",IF($F13="","期限が未入力",IF($J13="遅延","遅延（対応が必要）",IF(AND($G13="",$D13&lt;&gt;"完了"),"次の一手が空","OK"))))))))))))</f>
        <v/>
      </c>
    </row>
    <row r="14" ht="22" customHeight="1">
      <c r="A14" s="58" t="n"/>
      <c r="B14" s="59" t="n"/>
      <c r="C14" s="59" t="n"/>
      <c r="D14" s="59" t="n"/>
      <c r="E14" s="60" t="n"/>
      <c r="F14" s="56" t="n"/>
      <c r="G14" s="58" t="n"/>
      <c r="H14" s="58" t="n"/>
      <c r="I14" s="44">
        <f>IF($F14="","",$F14-$B$2)</f>
        <v/>
      </c>
      <c r="J14" s="15">
        <f>IF(AND($A14="",$D14=""),"",IF($D14="完了","完了",IF($F14="","期限なし",IF($I14&lt;0,"遅延",IF($I14&lt;=$B$3,"まもなく期限","余裕あり")))))</f>
        <v/>
      </c>
      <c r="K14" s="45">
        <f>IF(OR($A14="",$D14="完了",$F14="",$E14=""),"",IF($I14&lt;=0,"",ROUND((100-$E14)/$I14,0)))</f>
        <v/>
      </c>
      <c r="L14" s="15">
        <f>IF($F14="","",TEXT($F14,"yyyy/mm"))</f>
        <v/>
      </c>
      <c r="M14" s="15">
        <f>IF(AND($A14="",$C14="",$D14="",$F14=""),"",IF($A14="","タスク名が未入力",IF($C14="","担当が未入力",IF(COUNTIF('集計を見る'!$A$25:$A$32,$C14)=0,"担当が一覧にない",IF($D14="","状態が未入力",IF($E14="","進捗率が未入力",IF(AND($D14="完了",$E14&lt;&gt;100),"完了なのに100%でない",IF(AND($E14=100,$D14&lt;&gt;"完了"),"100%なのに完了でない",IF(AND($D14="進行中",$E14=0),"進行中なのに0%",IF($F14="","期限が未入力",IF($J14="遅延","遅延（対応が必要）",IF(AND($G14="",$D14&lt;&gt;"完了"),"次の一手が空","OK"))))))))))))</f>
        <v/>
      </c>
    </row>
    <row r="15" ht="22" customHeight="1">
      <c r="A15" s="58" t="n"/>
      <c r="B15" s="59" t="n"/>
      <c r="C15" s="59" t="n"/>
      <c r="D15" s="59" t="n"/>
      <c r="E15" s="60" t="n"/>
      <c r="F15" s="56" t="n"/>
      <c r="G15" s="58" t="n"/>
      <c r="H15" s="58" t="n"/>
      <c r="I15" s="42">
        <f>IF($F15="","",$F15-$B$2)</f>
        <v/>
      </c>
      <c r="J15" s="12">
        <f>IF(AND($A15="",$D15=""),"",IF($D15="完了","完了",IF($F15="","期限なし",IF($I15&lt;0,"遅延",IF($I15&lt;=$B$3,"まもなく期限","余裕あり")))))</f>
        <v/>
      </c>
      <c r="K15" s="43">
        <f>IF(OR($A15="",$D15="完了",$F15="",$E15=""),"",IF($I15&lt;=0,"",ROUND((100-$E15)/$I15,0)))</f>
        <v/>
      </c>
      <c r="L15" s="12">
        <f>IF($F15="","",TEXT($F15,"yyyy/mm"))</f>
        <v/>
      </c>
      <c r="M15" s="12">
        <f>IF(AND($A15="",$C15="",$D15="",$F15=""),"",IF($A15="","タスク名が未入力",IF($C15="","担当が未入力",IF(COUNTIF('集計を見る'!$A$25:$A$32,$C15)=0,"担当が一覧にない",IF($D15="","状態が未入力",IF($E15="","進捗率が未入力",IF(AND($D15="完了",$E15&lt;&gt;100),"完了なのに100%でない",IF(AND($E15=100,$D15&lt;&gt;"完了"),"100%なのに完了でない",IF(AND($D15="進行中",$E15=0),"進行中なのに0%",IF($F15="","期限が未入力",IF($J15="遅延","遅延（対応が必要）",IF(AND($G15="",$D15&lt;&gt;"完了"),"次の一手が空","OK"))))))))))))</f>
        <v/>
      </c>
    </row>
    <row r="16" ht="22" customHeight="1">
      <c r="A16" s="58" t="n"/>
      <c r="B16" s="59" t="n"/>
      <c r="C16" s="59" t="n"/>
      <c r="D16" s="59" t="n"/>
      <c r="E16" s="60" t="n"/>
      <c r="F16" s="56" t="n"/>
      <c r="G16" s="58" t="n"/>
      <c r="H16" s="58" t="n"/>
      <c r="I16" s="44">
        <f>IF($F16="","",$F16-$B$2)</f>
        <v/>
      </c>
      <c r="J16" s="15">
        <f>IF(AND($A16="",$D16=""),"",IF($D16="完了","完了",IF($F16="","期限なし",IF($I16&lt;0,"遅延",IF($I16&lt;=$B$3,"まもなく期限","余裕あり")))))</f>
        <v/>
      </c>
      <c r="K16" s="45">
        <f>IF(OR($A16="",$D16="完了",$F16="",$E16=""),"",IF($I16&lt;=0,"",ROUND((100-$E16)/$I16,0)))</f>
        <v/>
      </c>
      <c r="L16" s="15">
        <f>IF($F16="","",TEXT($F16,"yyyy/mm"))</f>
        <v/>
      </c>
      <c r="M16" s="15">
        <f>IF(AND($A16="",$C16="",$D16="",$F16=""),"",IF($A16="","タスク名が未入力",IF($C16="","担当が未入力",IF(COUNTIF('集計を見る'!$A$25:$A$32,$C16)=0,"担当が一覧にない",IF($D16="","状態が未入力",IF($E16="","進捗率が未入力",IF(AND($D16="完了",$E16&lt;&gt;100),"完了なのに100%でない",IF(AND($E16=100,$D16&lt;&gt;"完了"),"100%なのに完了でない",IF(AND($D16="進行中",$E16=0),"進行中なのに0%",IF($F16="","期限が未入力",IF($J16="遅延","遅延（対応が必要）",IF(AND($G16="",$D16&lt;&gt;"完了"),"次の一手が空","OK"))))))))))))</f>
        <v/>
      </c>
    </row>
    <row r="17" ht="22" customHeight="1">
      <c r="A17" s="58" t="n"/>
      <c r="B17" s="59" t="n"/>
      <c r="C17" s="59" t="n"/>
      <c r="D17" s="59" t="n"/>
      <c r="E17" s="60" t="n"/>
      <c r="F17" s="56" t="n"/>
      <c r="G17" s="58" t="n"/>
      <c r="H17" s="58" t="n"/>
      <c r="I17" s="42">
        <f>IF($F17="","",$F17-$B$2)</f>
        <v/>
      </c>
      <c r="J17" s="12">
        <f>IF(AND($A17="",$D17=""),"",IF($D17="完了","完了",IF($F17="","期限なし",IF($I17&lt;0,"遅延",IF($I17&lt;=$B$3,"まもなく期限","余裕あり")))))</f>
        <v/>
      </c>
      <c r="K17" s="43">
        <f>IF(OR($A17="",$D17="完了",$F17="",$E17=""),"",IF($I17&lt;=0,"",ROUND((100-$E17)/$I17,0)))</f>
        <v/>
      </c>
      <c r="L17" s="12">
        <f>IF($F17="","",TEXT($F17,"yyyy/mm"))</f>
        <v/>
      </c>
      <c r="M17" s="12">
        <f>IF(AND($A17="",$C17="",$D17="",$F17=""),"",IF($A17="","タスク名が未入力",IF($C17="","担当が未入力",IF(COUNTIF('集計を見る'!$A$25:$A$32,$C17)=0,"担当が一覧にない",IF($D17="","状態が未入力",IF($E17="","進捗率が未入力",IF(AND($D17="完了",$E17&lt;&gt;100),"完了なのに100%でない",IF(AND($E17=100,$D17&lt;&gt;"完了"),"100%なのに完了でない",IF(AND($D17="進行中",$E17=0),"進行中なのに0%",IF($F17="","期限が未入力",IF($J17="遅延","遅延（対応が必要）",IF(AND($G17="",$D17&lt;&gt;"完了"),"次の一手が空","OK"))))))))))))</f>
        <v/>
      </c>
    </row>
    <row r="18" ht="22" customHeight="1">
      <c r="A18" s="58" t="n"/>
      <c r="B18" s="59" t="n"/>
      <c r="C18" s="59" t="n"/>
      <c r="D18" s="59" t="n"/>
      <c r="E18" s="60" t="n"/>
      <c r="F18" s="56" t="n"/>
      <c r="G18" s="58" t="n"/>
      <c r="H18" s="58" t="n"/>
      <c r="I18" s="44">
        <f>IF($F18="","",$F18-$B$2)</f>
        <v/>
      </c>
      <c r="J18" s="15">
        <f>IF(AND($A18="",$D18=""),"",IF($D18="完了","完了",IF($F18="","期限なし",IF($I18&lt;0,"遅延",IF($I18&lt;=$B$3,"まもなく期限","余裕あり")))))</f>
        <v/>
      </c>
      <c r="K18" s="45">
        <f>IF(OR($A18="",$D18="完了",$F18="",$E18=""),"",IF($I18&lt;=0,"",ROUND((100-$E18)/$I18,0)))</f>
        <v/>
      </c>
      <c r="L18" s="15">
        <f>IF($F18="","",TEXT($F18,"yyyy/mm"))</f>
        <v/>
      </c>
      <c r="M18" s="15">
        <f>IF(AND($A18="",$C18="",$D18="",$F18=""),"",IF($A18="","タスク名が未入力",IF($C18="","担当が未入力",IF(COUNTIF('集計を見る'!$A$25:$A$32,$C18)=0,"担当が一覧にない",IF($D18="","状態が未入力",IF($E18="","進捗率が未入力",IF(AND($D18="完了",$E18&lt;&gt;100),"完了なのに100%でない",IF(AND($E18=100,$D18&lt;&gt;"完了"),"100%なのに完了でない",IF(AND($D18="進行中",$E18=0),"進行中なのに0%",IF($F18="","期限が未入力",IF($J18="遅延","遅延（対応が必要）",IF(AND($G18="",$D18&lt;&gt;"完了"),"次の一手が空","OK"))))))))))))</f>
        <v/>
      </c>
    </row>
    <row r="19" ht="22" customHeight="1">
      <c r="A19" s="58" t="n"/>
      <c r="B19" s="59" t="n"/>
      <c r="C19" s="59" t="n"/>
      <c r="D19" s="59" t="n"/>
      <c r="E19" s="60" t="n"/>
      <c r="F19" s="56" t="n"/>
      <c r="G19" s="58" t="n"/>
      <c r="H19" s="58" t="n"/>
      <c r="I19" s="42">
        <f>IF($F19="","",$F19-$B$2)</f>
        <v/>
      </c>
      <c r="J19" s="12">
        <f>IF(AND($A19="",$D19=""),"",IF($D19="完了","完了",IF($F19="","期限なし",IF($I19&lt;0,"遅延",IF($I19&lt;=$B$3,"まもなく期限","余裕あり")))))</f>
        <v/>
      </c>
      <c r="K19" s="43">
        <f>IF(OR($A19="",$D19="完了",$F19="",$E19=""),"",IF($I19&lt;=0,"",ROUND((100-$E19)/$I19,0)))</f>
        <v/>
      </c>
      <c r="L19" s="12">
        <f>IF($F19="","",TEXT($F19,"yyyy/mm"))</f>
        <v/>
      </c>
      <c r="M19" s="12">
        <f>IF(AND($A19="",$C19="",$D19="",$F19=""),"",IF($A19="","タスク名が未入力",IF($C19="","担当が未入力",IF(COUNTIF('集計を見る'!$A$25:$A$32,$C19)=0,"担当が一覧にない",IF($D19="","状態が未入力",IF($E19="","進捗率が未入力",IF(AND($D19="完了",$E19&lt;&gt;100),"完了なのに100%でない",IF(AND($E19=100,$D19&lt;&gt;"完了"),"100%なのに完了でない",IF(AND($D19="進行中",$E19=0),"進行中なのに0%",IF($F19="","期限が未入力",IF($J19="遅延","遅延（対応が必要）",IF(AND($G19="",$D19&lt;&gt;"完了"),"次の一手が空","OK"))))))))))))</f>
        <v/>
      </c>
    </row>
    <row r="20" ht="22" customHeight="1">
      <c r="A20" s="58" t="n"/>
      <c r="B20" s="59" t="n"/>
      <c r="C20" s="59" t="n"/>
      <c r="D20" s="59" t="n"/>
      <c r="E20" s="60" t="n"/>
      <c r="F20" s="56" t="n"/>
      <c r="G20" s="58" t="n"/>
      <c r="H20" s="58" t="n"/>
      <c r="I20" s="44">
        <f>IF($F20="","",$F20-$B$2)</f>
        <v/>
      </c>
      <c r="J20" s="15">
        <f>IF(AND($A20="",$D20=""),"",IF($D20="完了","完了",IF($F20="","期限なし",IF($I20&lt;0,"遅延",IF($I20&lt;=$B$3,"まもなく期限","余裕あり")))))</f>
        <v/>
      </c>
      <c r="K20" s="45">
        <f>IF(OR($A20="",$D20="完了",$F20="",$E20=""),"",IF($I20&lt;=0,"",ROUND((100-$E20)/$I20,0)))</f>
        <v/>
      </c>
      <c r="L20" s="15">
        <f>IF($F20="","",TEXT($F20,"yyyy/mm"))</f>
        <v/>
      </c>
      <c r="M20" s="15">
        <f>IF(AND($A20="",$C20="",$D20="",$F20=""),"",IF($A20="","タスク名が未入力",IF($C20="","担当が未入力",IF(COUNTIF('集計を見る'!$A$25:$A$32,$C20)=0,"担当が一覧にない",IF($D20="","状態が未入力",IF($E20="","進捗率が未入力",IF(AND($D20="完了",$E20&lt;&gt;100),"完了なのに100%でない",IF(AND($E20=100,$D20&lt;&gt;"完了"),"100%なのに完了でない",IF(AND($D20="進行中",$E20=0),"進行中なのに0%",IF($F20="","期限が未入力",IF($J20="遅延","遅延（対応が必要）",IF(AND($G20="",$D20&lt;&gt;"完了"),"次の一手が空","OK"))))))))))))</f>
        <v/>
      </c>
    </row>
    <row r="21" ht="22" customHeight="1">
      <c r="A21" s="58" t="n"/>
      <c r="B21" s="59" t="n"/>
      <c r="C21" s="59" t="n"/>
      <c r="D21" s="59" t="n"/>
      <c r="E21" s="60" t="n"/>
      <c r="F21" s="56" t="n"/>
      <c r="G21" s="58" t="n"/>
      <c r="H21" s="58" t="n"/>
      <c r="I21" s="42">
        <f>IF($F21="","",$F21-$B$2)</f>
        <v/>
      </c>
      <c r="J21" s="12">
        <f>IF(AND($A21="",$D21=""),"",IF($D21="完了","完了",IF($F21="","期限なし",IF($I21&lt;0,"遅延",IF($I21&lt;=$B$3,"まもなく期限","余裕あり")))))</f>
        <v/>
      </c>
      <c r="K21" s="43">
        <f>IF(OR($A21="",$D21="完了",$F21="",$E21=""),"",IF($I21&lt;=0,"",ROUND((100-$E21)/$I21,0)))</f>
        <v/>
      </c>
      <c r="L21" s="12">
        <f>IF($F21="","",TEXT($F21,"yyyy/mm"))</f>
        <v/>
      </c>
      <c r="M21" s="12">
        <f>IF(AND($A21="",$C21="",$D21="",$F21=""),"",IF($A21="","タスク名が未入力",IF($C21="","担当が未入力",IF(COUNTIF('集計を見る'!$A$25:$A$32,$C21)=0,"担当が一覧にない",IF($D21="","状態が未入力",IF($E21="","進捗率が未入力",IF(AND($D21="完了",$E21&lt;&gt;100),"完了なのに100%でない",IF(AND($E21=100,$D21&lt;&gt;"完了"),"100%なのに完了でない",IF(AND($D21="進行中",$E21=0),"進行中なのに0%",IF($F21="","期限が未入力",IF($J21="遅延","遅延（対応が必要）",IF(AND($G21="",$D21&lt;&gt;"完了"),"次の一手が空","OK"))))))))))))</f>
        <v/>
      </c>
    </row>
    <row r="22" ht="22" customHeight="1">
      <c r="A22" s="58" t="n"/>
      <c r="B22" s="59" t="n"/>
      <c r="C22" s="59" t="n"/>
      <c r="D22" s="59" t="n"/>
      <c r="E22" s="60" t="n"/>
      <c r="F22" s="56" t="n"/>
      <c r="G22" s="58" t="n"/>
      <c r="H22" s="58" t="n"/>
      <c r="I22" s="44">
        <f>IF($F22="","",$F22-$B$2)</f>
        <v/>
      </c>
      <c r="J22" s="15">
        <f>IF(AND($A22="",$D22=""),"",IF($D22="完了","完了",IF($F22="","期限なし",IF($I22&lt;0,"遅延",IF($I22&lt;=$B$3,"まもなく期限","余裕あり")))))</f>
        <v/>
      </c>
      <c r="K22" s="45">
        <f>IF(OR($A22="",$D22="完了",$F22="",$E22=""),"",IF($I22&lt;=0,"",ROUND((100-$E22)/$I22,0)))</f>
        <v/>
      </c>
      <c r="L22" s="15">
        <f>IF($F22="","",TEXT($F22,"yyyy/mm"))</f>
        <v/>
      </c>
      <c r="M22" s="15">
        <f>IF(AND($A22="",$C22="",$D22="",$F22=""),"",IF($A22="","タスク名が未入力",IF($C22="","担当が未入力",IF(COUNTIF('集計を見る'!$A$25:$A$32,$C22)=0,"担当が一覧にない",IF($D22="","状態が未入力",IF($E22="","進捗率が未入力",IF(AND($D22="完了",$E22&lt;&gt;100),"完了なのに100%でない",IF(AND($E22=100,$D22&lt;&gt;"完了"),"100%なのに完了でない",IF(AND($D22="進行中",$E22=0),"進行中なのに0%",IF($F22="","期限が未入力",IF($J22="遅延","遅延（対応が必要）",IF(AND($G22="",$D22&lt;&gt;"完了"),"次の一手が空","OK"))))))))))))</f>
        <v/>
      </c>
    </row>
    <row r="23" ht="22" customHeight="1">
      <c r="A23" s="58" t="n"/>
      <c r="B23" s="59" t="n"/>
      <c r="C23" s="59" t="n"/>
      <c r="D23" s="59" t="n"/>
      <c r="E23" s="60" t="n"/>
      <c r="F23" s="56" t="n"/>
      <c r="G23" s="58" t="n"/>
      <c r="H23" s="58" t="n"/>
      <c r="I23" s="42">
        <f>IF($F23="","",$F23-$B$2)</f>
        <v/>
      </c>
      <c r="J23" s="12">
        <f>IF(AND($A23="",$D23=""),"",IF($D23="完了","完了",IF($F23="","期限なし",IF($I23&lt;0,"遅延",IF($I23&lt;=$B$3,"まもなく期限","余裕あり")))))</f>
        <v/>
      </c>
      <c r="K23" s="43">
        <f>IF(OR($A23="",$D23="完了",$F23="",$E23=""),"",IF($I23&lt;=0,"",ROUND((100-$E23)/$I23,0)))</f>
        <v/>
      </c>
      <c r="L23" s="12">
        <f>IF($F23="","",TEXT($F23,"yyyy/mm"))</f>
        <v/>
      </c>
      <c r="M23" s="12">
        <f>IF(AND($A23="",$C23="",$D23="",$F23=""),"",IF($A23="","タスク名が未入力",IF($C23="","担当が未入力",IF(COUNTIF('集計を見る'!$A$25:$A$32,$C23)=0,"担当が一覧にない",IF($D23="","状態が未入力",IF($E23="","進捗率が未入力",IF(AND($D23="完了",$E23&lt;&gt;100),"完了なのに100%でない",IF(AND($E23=100,$D23&lt;&gt;"完了"),"100%なのに完了でない",IF(AND($D23="進行中",$E23=0),"進行中なのに0%",IF($F23="","期限が未入力",IF($J23="遅延","遅延（対応が必要）",IF(AND($G23="",$D23&lt;&gt;"完了"),"次の一手が空","OK"))))))))))))</f>
        <v/>
      </c>
    </row>
    <row r="24" ht="22" customHeight="1">
      <c r="A24" s="58" t="n"/>
      <c r="B24" s="59" t="n"/>
      <c r="C24" s="59" t="n"/>
      <c r="D24" s="59" t="n"/>
      <c r="E24" s="60" t="n"/>
      <c r="F24" s="56" t="n"/>
      <c r="G24" s="58" t="n"/>
      <c r="H24" s="58" t="n"/>
      <c r="I24" s="44">
        <f>IF($F24="","",$F24-$B$2)</f>
        <v/>
      </c>
      <c r="J24" s="15">
        <f>IF(AND($A24="",$D24=""),"",IF($D24="完了","完了",IF($F24="","期限なし",IF($I24&lt;0,"遅延",IF($I24&lt;=$B$3,"まもなく期限","余裕あり")))))</f>
        <v/>
      </c>
      <c r="K24" s="45">
        <f>IF(OR($A24="",$D24="完了",$F24="",$E24=""),"",IF($I24&lt;=0,"",ROUND((100-$E24)/$I24,0)))</f>
        <v/>
      </c>
      <c r="L24" s="15">
        <f>IF($F24="","",TEXT($F24,"yyyy/mm"))</f>
        <v/>
      </c>
      <c r="M24" s="15">
        <f>IF(AND($A24="",$C24="",$D24="",$F24=""),"",IF($A24="","タスク名が未入力",IF($C24="","担当が未入力",IF(COUNTIF('集計を見る'!$A$25:$A$32,$C24)=0,"担当が一覧にない",IF($D24="","状態が未入力",IF($E24="","進捗率が未入力",IF(AND($D24="完了",$E24&lt;&gt;100),"完了なのに100%でない",IF(AND($E24=100,$D24&lt;&gt;"完了"),"100%なのに完了でない",IF(AND($D24="進行中",$E24=0),"進行中なのに0%",IF($F24="","期限が未入力",IF($J24="遅延","遅延（対応が必要）",IF(AND($G24="",$D24&lt;&gt;"完了"),"次の一手が空","OK"))))))))))))</f>
        <v/>
      </c>
    </row>
    <row r="25" ht="22" customHeight="1">
      <c r="A25" s="58" t="n"/>
      <c r="B25" s="59" t="n"/>
      <c r="C25" s="59" t="n"/>
      <c r="D25" s="59" t="n"/>
      <c r="E25" s="60" t="n"/>
      <c r="F25" s="56" t="n"/>
      <c r="G25" s="58" t="n"/>
      <c r="H25" s="58" t="n"/>
      <c r="I25" s="42">
        <f>IF($F25="","",$F25-$B$2)</f>
        <v/>
      </c>
      <c r="J25" s="12">
        <f>IF(AND($A25="",$D25=""),"",IF($D25="完了","完了",IF($F25="","期限なし",IF($I25&lt;0,"遅延",IF($I25&lt;=$B$3,"まもなく期限","余裕あり")))))</f>
        <v/>
      </c>
      <c r="K25" s="43">
        <f>IF(OR($A25="",$D25="完了",$F25="",$E25=""),"",IF($I25&lt;=0,"",ROUND((100-$E25)/$I25,0)))</f>
        <v/>
      </c>
      <c r="L25" s="12">
        <f>IF($F25="","",TEXT($F25,"yyyy/mm"))</f>
        <v/>
      </c>
      <c r="M25" s="12">
        <f>IF(AND($A25="",$C25="",$D25="",$F25=""),"",IF($A25="","タスク名が未入力",IF($C25="","担当が未入力",IF(COUNTIF('集計を見る'!$A$25:$A$32,$C25)=0,"担当が一覧にない",IF($D25="","状態が未入力",IF($E25="","進捗率が未入力",IF(AND($D25="完了",$E25&lt;&gt;100),"完了なのに100%でない",IF(AND($E25=100,$D25&lt;&gt;"完了"),"100%なのに完了でない",IF(AND($D25="進行中",$E25=0),"進行中なのに0%",IF($F25="","期限が未入力",IF($J25="遅延","遅延（対応が必要）",IF(AND($G25="",$D25&lt;&gt;"完了"),"次の一手が空","OK"))))))))))))</f>
        <v/>
      </c>
    </row>
    <row r="26" ht="22" customHeight="1">
      <c r="A26" s="58" t="n"/>
      <c r="B26" s="59" t="n"/>
      <c r="C26" s="59" t="n"/>
      <c r="D26" s="59" t="n"/>
      <c r="E26" s="60" t="n"/>
      <c r="F26" s="56" t="n"/>
      <c r="G26" s="58" t="n"/>
      <c r="H26" s="58" t="n"/>
      <c r="I26" s="44">
        <f>IF($F26="","",$F26-$B$2)</f>
        <v/>
      </c>
      <c r="J26" s="15">
        <f>IF(AND($A26="",$D26=""),"",IF($D26="完了","完了",IF($F26="","期限なし",IF($I26&lt;0,"遅延",IF($I26&lt;=$B$3,"まもなく期限","余裕あり")))))</f>
        <v/>
      </c>
      <c r="K26" s="45">
        <f>IF(OR($A26="",$D26="完了",$F26="",$E26=""),"",IF($I26&lt;=0,"",ROUND((100-$E26)/$I26,0)))</f>
        <v/>
      </c>
      <c r="L26" s="15">
        <f>IF($F26="","",TEXT($F26,"yyyy/mm"))</f>
        <v/>
      </c>
      <c r="M26" s="15">
        <f>IF(AND($A26="",$C26="",$D26="",$F26=""),"",IF($A26="","タスク名が未入力",IF($C26="","担当が未入力",IF(COUNTIF('集計を見る'!$A$25:$A$32,$C26)=0,"担当が一覧にない",IF($D26="","状態が未入力",IF($E26="","進捗率が未入力",IF(AND($D26="完了",$E26&lt;&gt;100),"完了なのに100%でない",IF(AND($E26=100,$D26&lt;&gt;"完了"),"100%なのに完了でない",IF(AND($D26="進行中",$E26=0),"進行中なのに0%",IF($F26="","期限が未入力",IF($J26="遅延","遅延（対応が必要）",IF(AND($G26="",$D26&lt;&gt;"完了"),"次の一手が空","OK"))))))))))))</f>
        <v/>
      </c>
    </row>
    <row r="27" ht="22" customHeight="1">
      <c r="A27" s="58" t="n"/>
      <c r="B27" s="59" t="n"/>
      <c r="C27" s="59" t="n"/>
      <c r="D27" s="59" t="n"/>
      <c r="E27" s="60" t="n"/>
      <c r="F27" s="56" t="n"/>
      <c r="G27" s="58" t="n"/>
      <c r="H27" s="58" t="n"/>
      <c r="I27" s="42">
        <f>IF($F27="","",$F27-$B$2)</f>
        <v/>
      </c>
      <c r="J27" s="12">
        <f>IF(AND($A27="",$D27=""),"",IF($D27="完了","完了",IF($F27="","期限なし",IF($I27&lt;0,"遅延",IF($I27&lt;=$B$3,"まもなく期限","余裕あり")))))</f>
        <v/>
      </c>
      <c r="K27" s="43">
        <f>IF(OR($A27="",$D27="完了",$F27="",$E27=""),"",IF($I27&lt;=0,"",ROUND((100-$E27)/$I27,0)))</f>
        <v/>
      </c>
      <c r="L27" s="12">
        <f>IF($F27="","",TEXT($F27,"yyyy/mm"))</f>
        <v/>
      </c>
      <c r="M27" s="12">
        <f>IF(AND($A27="",$C27="",$D27="",$F27=""),"",IF($A27="","タスク名が未入力",IF($C27="","担当が未入力",IF(COUNTIF('集計を見る'!$A$25:$A$32,$C27)=0,"担当が一覧にない",IF($D27="","状態が未入力",IF($E27="","進捗率が未入力",IF(AND($D27="完了",$E27&lt;&gt;100),"完了なのに100%でない",IF(AND($E27=100,$D27&lt;&gt;"完了"),"100%なのに完了でない",IF(AND($D27="進行中",$E27=0),"進行中なのに0%",IF($F27="","期限が未入力",IF($J27="遅延","遅延（対応が必要）",IF(AND($G27="",$D27&lt;&gt;"完了"),"次の一手が空","OK"))))))))))))</f>
        <v/>
      </c>
    </row>
    <row r="28" ht="22" customHeight="1">
      <c r="A28" s="58" t="n"/>
      <c r="B28" s="59" t="n"/>
      <c r="C28" s="59" t="n"/>
      <c r="D28" s="59" t="n"/>
      <c r="E28" s="60" t="n"/>
      <c r="F28" s="56" t="n"/>
      <c r="G28" s="58" t="n"/>
      <c r="H28" s="58" t="n"/>
      <c r="I28" s="44">
        <f>IF($F28="","",$F28-$B$2)</f>
        <v/>
      </c>
      <c r="J28" s="15">
        <f>IF(AND($A28="",$D28=""),"",IF($D28="完了","完了",IF($F28="","期限なし",IF($I28&lt;0,"遅延",IF($I28&lt;=$B$3,"まもなく期限","余裕あり")))))</f>
        <v/>
      </c>
      <c r="K28" s="45">
        <f>IF(OR($A28="",$D28="完了",$F28="",$E28=""),"",IF($I28&lt;=0,"",ROUND((100-$E28)/$I28,0)))</f>
        <v/>
      </c>
      <c r="L28" s="15">
        <f>IF($F28="","",TEXT($F28,"yyyy/mm"))</f>
        <v/>
      </c>
      <c r="M28" s="15">
        <f>IF(AND($A28="",$C28="",$D28="",$F28=""),"",IF($A28="","タスク名が未入力",IF($C28="","担当が未入力",IF(COUNTIF('集計を見る'!$A$25:$A$32,$C28)=0,"担当が一覧にない",IF($D28="","状態が未入力",IF($E28="","進捗率が未入力",IF(AND($D28="完了",$E28&lt;&gt;100),"完了なのに100%でない",IF(AND($E28=100,$D28&lt;&gt;"完了"),"100%なのに完了でない",IF(AND($D28="進行中",$E28=0),"進行中なのに0%",IF($F28="","期限が未入力",IF($J28="遅延","遅延（対応が必要）",IF(AND($G28="",$D28&lt;&gt;"完了"),"次の一手が空","OK"))))))))))))</f>
        <v/>
      </c>
    </row>
    <row r="29" ht="22" customHeight="1">
      <c r="A29" s="58" t="n"/>
      <c r="B29" s="59" t="n"/>
      <c r="C29" s="59" t="n"/>
      <c r="D29" s="59" t="n"/>
      <c r="E29" s="60" t="n"/>
      <c r="F29" s="56" t="n"/>
      <c r="G29" s="58" t="n"/>
      <c r="H29" s="58" t="n"/>
      <c r="I29" s="42">
        <f>IF($F29="","",$F29-$B$2)</f>
        <v/>
      </c>
      <c r="J29" s="12">
        <f>IF(AND($A29="",$D29=""),"",IF($D29="完了","完了",IF($F29="","期限なし",IF($I29&lt;0,"遅延",IF($I29&lt;=$B$3,"まもなく期限","余裕あり")))))</f>
        <v/>
      </c>
      <c r="K29" s="43">
        <f>IF(OR($A29="",$D29="完了",$F29="",$E29=""),"",IF($I29&lt;=0,"",ROUND((100-$E29)/$I29,0)))</f>
        <v/>
      </c>
      <c r="L29" s="12">
        <f>IF($F29="","",TEXT($F29,"yyyy/mm"))</f>
        <v/>
      </c>
      <c r="M29" s="12">
        <f>IF(AND($A29="",$C29="",$D29="",$F29=""),"",IF($A29="","タスク名が未入力",IF($C29="","担当が未入力",IF(COUNTIF('集計を見る'!$A$25:$A$32,$C29)=0,"担当が一覧にない",IF($D29="","状態が未入力",IF($E29="","進捗率が未入力",IF(AND($D29="完了",$E29&lt;&gt;100),"完了なのに100%でない",IF(AND($E29=100,$D29&lt;&gt;"完了"),"100%なのに完了でない",IF(AND($D29="進行中",$E29=0),"進行中なのに0%",IF($F29="","期限が未入力",IF($J29="遅延","遅延（対応が必要）",IF(AND($G29="",$D29&lt;&gt;"完了"),"次の一手が空","OK"))))))))))))</f>
        <v/>
      </c>
    </row>
    <row r="30" ht="22" customHeight="1">
      <c r="A30" s="58" t="n"/>
      <c r="B30" s="59" t="n"/>
      <c r="C30" s="59" t="n"/>
      <c r="D30" s="59" t="n"/>
      <c r="E30" s="60" t="n"/>
      <c r="F30" s="56" t="n"/>
      <c r="G30" s="58" t="n"/>
      <c r="H30" s="58" t="n"/>
      <c r="I30" s="44">
        <f>IF($F30="","",$F30-$B$2)</f>
        <v/>
      </c>
      <c r="J30" s="15">
        <f>IF(AND($A30="",$D30=""),"",IF($D30="完了","完了",IF($F30="","期限なし",IF($I30&lt;0,"遅延",IF($I30&lt;=$B$3,"まもなく期限","余裕あり")))))</f>
        <v/>
      </c>
      <c r="K30" s="45">
        <f>IF(OR($A30="",$D30="完了",$F30="",$E30=""),"",IF($I30&lt;=0,"",ROUND((100-$E30)/$I30,0)))</f>
        <v/>
      </c>
      <c r="L30" s="15">
        <f>IF($F30="","",TEXT($F30,"yyyy/mm"))</f>
        <v/>
      </c>
      <c r="M30" s="15">
        <f>IF(AND($A30="",$C30="",$D30="",$F30=""),"",IF($A30="","タスク名が未入力",IF($C30="","担当が未入力",IF(COUNTIF('集計を見る'!$A$25:$A$32,$C30)=0,"担当が一覧にない",IF($D30="","状態が未入力",IF($E30="","進捗率が未入力",IF(AND($D30="完了",$E30&lt;&gt;100),"完了なのに100%でない",IF(AND($E30=100,$D30&lt;&gt;"完了"),"100%なのに完了でない",IF(AND($D30="進行中",$E30=0),"進行中なのに0%",IF($F30="","期限が未入力",IF($J30="遅延","遅延（対応が必要）",IF(AND($G30="",$D30&lt;&gt;"完了"),"次の一手が空","OK"))))))))))))</f>
        <v/>
      </c>
    </row>
    <row r="31" ht="22" customHeight="1">
      <c r="A31" s="58" t="n"/>
      <c r="B31" s="59" t="n"/>
      <c r="C31" s="59" t="n"/>
      <c r="D31" s="59" t="n"/>
      <c r="E31" s="60" t="n"/>
      <c r="F31" s="56" t="n"/>
      <c r="G31" s="58" t="n"/>
      <c r="H31" s="58" t="n"/>
      <c r="I31" s="42">
        <f>IF($F31="","",$F31-$B$2)</f>
        <v/>
      </c>
      <c r="J31" s="12">
        <f>IF(AND($A31="",$D31=""),"",IF($D31="完了","完了",IF($F31="","期限なし",IF($I31&lt;0,"遅延",IF($I31&lt;=$B$3,"まもなく期限","余裕あり")))))</f>
        <v/>
      </c>
      <c r="K31" s="43">
        <f>IF(OR($A31="",$D31="完了",$F31="",$E31=""),"",IF($I31&lt;=0,"",ROUND((100-$E31)/$I31,0)))</f>
        <v/>
      </c>
      <c r="L31" s="12">
        <f>IF($F31="","",TEXT($F31,"yyyy/mm"))</f>
        <v/>
      </c>
      <c r="M31" s="12">
        <f>IF(AND($A31="",$C31="",$D31="",$F31=""),"",IF($A31="","タスク名が未入力",IF($C31="","担当が未入力",IF(COUNTIF('集計を見る'!$A$25:$A$32,$C31)=0,"担当が一覧にない",IF($D31="","状態が未入力",IF($E31="","進捗率が未入力",IF(AND($D31="完了",$E31&lt;&gt;100),"完了なのに100%でない",IF(AND($E31=100,$D31&lt;&gt;"完了"),"100%なのに完了でない",IF(AND($D31="進行中",$E31=0),"進行中なのに0%",IF($F31="","期限が未入力",IF($J31="遅延","遅延（対応が必要）",IF(AND($G31="",$D31&lt;&gt;"完了"),"次の一手が空","OK"))))))))))))</f>
        <v/>
      </c>
    </row>
    <row r="32" ht="22" customHeight="1">
      <c r="A32" s="58" t="n"/>
      <c r="B32" s="59" t="n"/>
      <c r="C32" s="59" t="n"/>
      <c r="D32" s="59" t="n"/>
      <c r="E32" s="60" t="n"/>
      <c r="F32" s="56" t="n"/>
      <c r="G32" s="58" t="n"/>
      <c r="H32" s="58" t="n"/>
      <c r="I32" s="44">
        <f>IF($F32="","",$F32-$B$2)</f>
        <v/>
      </c>
      <c r="J32" s="15">
        <f>IF(AND($A32="",$D32=""),"",IF($D32="完了","完了",IF($F32="","期限なし",IF($I32&lt;0,"遅延",IF($I32&lt;=$B$3,"まもなく期限","余裕あり")))))</f>
        <v/>
      </c>
      <c r="K32" s="45">
        <f>IF(OR($A32="",$D32="完了",$F32="",$E32=""),"",IF($I32&lt;=0,"",ROUND((100-$E32)/$I32,0)))</f>
        <v/>
      </c>
      <c r="L32" s="15">
        <f>IF($F32="","",TEXT($F32,"yyyy/mm"))</f>
        <v/>
      </c>
      <c r="M32" s="15">
        <f>IF(AND($A32="",$C32="",$D32="",$F32=""),"",IF($A32="","タスク名が未入力",IF($C32="","担当が未入力",IF(COUNTIF('集計を見る'!$A$25:$A$32,$C32)=0,"担当が一覧にない",IF($D32="","状態が未入力",IF($E32="","進捗率が未入力",IF(AND($D32="完了",$E32&lt;&gt;100),"完了なのに100%でない",IF(AND($E32=100,$D32&lt;&gt;"完了"),"100%なのに完了でない",IF(AND($D32="進行中",$E32=0),"進行中なのに0%",IF($F32="","期限が未入力",IF($J32="遅延","遅延（対応が必要）",IF(AND($G32="",$D32&lt;&gt;"完了"),"次の一手が空","OK"))))))))))))</f>
        <v/>
      </c>
    </row>
    <row r="33" ht="22" customHeight="1">
      <c r="A33" s="58" t="n"/>
      <c r="B33" s="59" t="n"/>
      <c r="C33" s="59" t="n"/>
      <c r="D33" s="59" t="n"/>
      <c r="E33" s="60" t="n"/>
      <c r="F33" s="56" t="n"/>
      <c r="G33" s="58" t="n"/>
      <c r="H33" s="58" t="n"/>
      <c r="I33" s="42">
        <f>IF($F33="","",$F33-$B$2)</f>
        <v/>
      </c>
      <c r="J33" s="12">
        <f>IF(AND($A33="",$D33=""),"",IF($D33="完了","完了",IF($F33="","期限なし",IF($I33&lt;0,"遅延",IF($I33&lt;=$B$3,"まもなく期限","余裕あり")))))</f>
        <v/>
      </c>
      <c r="K33" s="43">
        <f>IF(OR($A33="",$D33="完了",$F33="",$E33=""),"",IF($I33&lt;=0,"",ROUND((100-$E33)/$I33,0)))</f>
        <v/>
      </c>
      <c r="L33" s="12">
        <f>IF($F33="","",TEXT($F33,"yyyy/mm"))</f>
        <v/>
      </c>
      <c r="M33" s="12">
        <f>IF(AND($A33="",$C33="",$D33="",$F33=""),"",IF($A33="","タスク名が未入力",IF($C33="","担当が未入力",IF(COUNTIF('集計を見る'!$A$25:$A$32,$C33)=0,"担当が一覧にない",IF($D33="","状態が未入力",IF($E33="","進捗率が未入力",IF(AND($D33="完了",$E33&lt;&gt;100),"完了なのに100%でない",IF(AND($E33=100,$D33&lt;&gt;"完了"),"100%なのに完了でない",IF(AND($D33="進行中",$E33=0),"進行中なのに0%",IF($F33="","期限が未入力",IF($J33="遅延","遅延（対応が必要）",IF(AND($G33="",$D33&lt;&gt;"完了"),"次の一手が空","OK"))))))))))))</f>
        <v/>
      </c>
    </row>
    <row r="34" ht="22" customHeight="1">
      <c r="A34" s="58" t="n"/>
      <c r="B34" s="59" t="n"/>
      <c r="C34" s="59" t="n"/>
      <c r="D34" s="59" t="n"/>
      <c r="E34" s="60" t="n"/>
      <c r="F34" s="56" t="n"/>
      <c r="G34" s="58" t="n"/>
      <c r="H34" s="58" t="n"/>
      <c r="I34" s="44">
        <f>IF($F34="","",$F34-$B$2)</f>
        <v/>
      </c>
      <c r="J34" s="15">
        <f>IF(AND($A34="",$D34=""),"",IF($D34="完了","完了",IF($F34="","期限なし",IF($I34&lt;0,"遅延",IF($I34&lt;=$B$3,"まもなく期限","余裕あり")))))</f>
        <v/>
      </c>
      <c r="K34" s="45">
        <f>IF(OR($A34="",$D34="完了",$F34="",$E34=""),"",IF($I34&lt;=0,"",ROUND((100-$E34)/$I34,0)))</f>
        <v/>
      </c>
      <c r="L34" s="15">
        <f>IF($F34="","",TEXT($F34,"yyyy/mm"))</f>
        <v/>
      </c>
      <c r="M34" s="15">
        <f>IF(AND($A34="",$C34="",$D34="",$F34=""),"",IF($A34="","タスク名が未入力",IF($C34="","担当が未入力",IF(COUNTIF('集計を見る'!$A$25:$A$32,$C34)=0,"担当が一覧にない",IF($D34="","状態が未入力",IF($E34="","進捗率が未入力",IF(AND($D34="完了",$E34&lt;&gt;100),"完了なのに100%でない",IF(AND($E34=100,$D34&lt;&gt;"完了"),"100%なのに完了でない",IF(AND($D34="進行中",$E34=0),"進行中なのに0%",IF($F34="","期限が未入力",IF($J34="遅延","遅延（対応が必要）",IF(AND($G34="",$D34&lt;&gt;"完了"),"次の一手が空","OK"))))))))))))</f>
        <v/>
      </c>
    </row>
    <row r="35" hidden="1" ht="22" customHeight="1">
      <c r="A35" s="58" t="n"/>
      <c r="B35" s="59" t="n"/>
      <c r="C35" s="59" t="n"/>
      <c r="D35" s="59" t="n"/>
      <c r="E35" s="60" t="n"/>
      <c r="F35" s="56" t="n"/>
      <c r="G35" s="58" t="n"/>
      <c r="H35" s="58" t="n"/>
      <c r="I35" s="42">
        <f>IF($F35="","",$F35-$B$2)</f>
        <v/>
      </c>
      <c r="J35" s="12">
        <f>IF(AND($A35="",$D35=""),"",IF($D35="完了","完了",IF($F35="","期限なし",IF($I35&lt;0,"遅延",IF($I35&lt;=$B$3,"まもなく期限","余裕あり")))))</f>
        <v/>
      </c>
      <c r="K35" s="43">
        <f>IF(OR($A35="",$D35="完了",$F35="",$E35=""),"",IF($I35&lt;=0,"",ROUND((100-$E35)/$I35,0)))</f>
        <v/>
      </c>
      <c r="L35" s="12">
        <f>IF($F35="","",TEXT($F35,"yyyy/mm"))</f>
        <v/>
      </c>
      <c r="M35" s="12">
        <f>IF(AND($A35="",$C35="",$D35="",$F35=""),"",IF($A35="","タスク名が未入力",IF($C35="","担当が未入力",IF(COUNTIF('集計を見る'!$A$25:$A$32,$C35)=0,"担当が一覧にない",IF($D35="","状態が未入力",IF($E35="","進捗率が未入力",IF(AND($D35="完了",$E35&lt;&gt;100),"完了なのに100%でない",IF(AND($E35=100,$D35&lt;&gt;"完了"),"100%なのに完了でない",IF(AND($D35="進行中",$E35=0),"進行中なのに0%",IF($F35="","期限が未入力",IF($J35="遅延","遅延（対応が必要）",IF(AND($G35="",$D35&lt;&gt;"完了"),"次の一手が空","OK"))))))))))))</f>
        <v/>
      </c>
    </row>
    <row r="36" hidden="1" ht="22" customHeight="1">
      <c r="A36" s="58" t="n"/>
      <c r="B36" s="59" t="n"/>
      <c r="C36" s="59" t="n"/>
      <c r="D36" s="59" t="n"/>
      <c r="E36" s="60" t="n"/>
      <c r="F36" s="56" t="n"/>
      <c r="G36" s="58" t="n"/>
      <c r="H36" s="58" t="n"/>
      <c r="I36" s="44">
        <f>IF($F36="","",$F36-$B$2)</f>
        <v/>
      </c>
      <c r="J36" s="15">
        <f>IF(AND($A36="",$D36=""),"",IF($D36="完了","完了",IF($F36="","期限なし",IF($I36&lt;0,"遅延",IF($I36&lt;=$B$3,"まもなく期限","余裕あり")))))</f>
        <v/>
      </c>
      <c r="K36" s="45">
        <f>IF(OR($A36="",$D36="完了",$F36="",$E36=""),"",IF($I36&lt;=0,"",ROUND((100-$E36)/$I36,0)))</f>
        <v/>
      </c>
      <c r="L36" s="15">
        <f>IF($F36="","",TEXT($F36,"yyyy/mm"))</f>
        <v/>
      </c>
      <c r="M36" s="15">
        <f>IF(AND($A36="",$C36="",$D36="",$F36=""),"",IF($A36="","タスク名が未入力",IF($C36="","担当が未入力",IF(COUNTIF('集計を見る'!$A$25:$A$32,$C36)=0,"担当が一覧にない",IF($D36="","状態が未入力",IF($E36="","進捗率が未入力",IF(AND($D36="完了",$E36&lt;&gt;100),"完了なのに100%でない",IF(AND($E36=100,$D36&lt;&gt;"完了"),"100%なのに完了でない",IF(AND($D36="進行中",$E36=0),"進行中なのに0%",IF($F36="","期限が未入力",IF($J36="遅延","遅延（対応が必要）",IF(AND($G36="",$D36&lt;&gt;"完了"),"次の一手が空","OK"))))))))))))</f>
        <v/>
      </c>
    </row>
    <row r="37" hidden="1" ht="22" customHeight="1">
      <c r="A37" s="58" t="n"/>
      <c r="B37" s="59" t="n"/>
      <c r="C37" s="59" t="n"/>
      <c r="D37" s="59" t="n"/>
      <c r="E37" s="60" t="n"/>
      <c r="F37" s="56" t="n"/>
      <c r="G37" s="58" t="n"/>
      <c r="H37" s="58" t="n"/>
      <c r="I37" s="42">
        <f>IF($F37="","",$F37-$B$2)</f>
        <v/>
      </c>
      <c r="J37" s="12">
        <f>IF(AND($A37="",$D37=""),"",IF($D37="完了","完了",IF($F37="","期限なし",IF($I37&lt;0,"遅延",IF($I37&lt;=$B$3,"まもなく期限","余裕あり")))))</f>
        <v/>
      </c>
      <c r="K37" s="43">
        <f>IF(OR($A37="",$D37="完了",$F37="",$E37=""),"",IF($I37&lt;=0,"",ROUND((100-$E37)/$I37,0)))</f>
        <v/>
      </c>
      <c r="L37" s="12">
        <f>IF($F37="","",TEXT($F37,"yyyy/mm"))</f>
        <v/>
      </c>
      <c r="M37" s="12">
        <f>IF(AND($A37="",$C37="",$D37="",$F37=""),"",IF($A37="","タスク名が未入力",IF($C37="","担当が未入力",IF(COUNTIF('集計を見る'!$A$25:$A$32,$C37)=0,"担当が一覧にない",IF($D37="","状態が未入力",IF($E37="","進捗率が未入力",IF(AND($D37="完了",$E37&lt;&gt;100),"完了なのに100%でない",IF(AND($E37=100,$D37&lt;&gt;"完了"),"100%なのに完了でない",IF(AND($D37="進行中",$E37=0),"進行中なのに0%",IF($F37="","期限が未入力",IF($J37="遅延","遅延（対応が必要）",IF(AND($G37="",$D37&lt;&gt;"完了"),"次の一手が空","OK"))))))))))))</f>
        <v/>
      </c>
    </row>
    <row r="38" hidden="1" ht="22" customHeight="1">
      <c r="A38" s="58" t="n"/>
      <c r="B38" s="59" t="n"/>
      <c r="C38" s="59" t="n"/>
      <c r="D38" s="59" t="n"/>
      <c r="E38" s="60" t="n"/>
      <c r="F38" s="56" t="n"/>
      <c r="G38" s="58" t="n"/>
      <c r="H38" s="58" t="n"/>
      <c r="I38" s="44">
        <f>IF($F38="","",$F38-$B$2)</f>
        <v/>
      </c>
      <c r="J38" s="15">
        <f>IF(AND($A38="",$D38=""),"",IF($D38="完了","完了",IF($F38="","期限なし",IF($I38&lt;0,"遅延",IF($I38&lt;=$B$3,"まもなく期限","余裕あり")))))</f>
        <v/>
      </c>
      <c r="K38" s="45">
        <f>IF(OR($A38="",$D38="完了",$F38="",$E38=""),"",IF($I38&lt;=0,"",ROUND((100-$E38)/$I38,0)))</f>
        <v/>
      </c>
      <c r="L38" s="15">
        <f>IF($F38="","",TEXT($F38,"yyyy/mm"))</f>
        <v/>
      </c>
      <c r="M38" s="15">
        <f>IF(AND($A38="",$C38="",$D38="",$F38=""),"",IF($A38="","タスク名が未入力",IF($C38="","担当が未入力",IF(COUNTIF('集計を見る'!$A$25:$A$32,$C38)=0,"担当が一覧にない",IF($D38="","状態が未入力",IF($E38="","進捗率が未入力",IF(AND($D38="完了",$E38&lt;&gt;100),"完了なのに100%でない",IF(AND($E38=100,$D38&lt;&gt;"完了"),"100%なのに完了でない",IF(AND($D38="進行中",$E38=0),"進行中なのに0%",IF($F38="","期限が未入力",IF($J38="遅延","遅延（対応が必要）",IF(AND($G38="",$D38&lt;&gt;"完了"),"次の一手が空","OK"))))))))))))</f>
        <v/>
      </c>
    </row>
    <row r="39" hidden="1" ht="22" customHeight="1">
      <c r="A39" s="58" t="n"/>
      <c r="B39" s="59" t="n"/>
      <c r="C39" s="59" t="n"/>
      <c r="D39" s="59" t="n"/>
      <c r="E39" s="60" t="n"/>
      <c r="F39" s="56" t="n"/>
      <c r="G39" s="58" t="n"/>
      <c r="H39" s="58" t="n"/>
      <c r="I39" s="42">
        <f>IF($F39="","",$F39-$B$2)</f>
        <v/>
      </c>
      <c r="J39" s="12">
        <f>IF(AND($A39="",$D39=""),"",IF($D39="完了","完了",IF($F39="","期限なし",IF($I39&lt;0,"遅延",IF($I39&lt;=$B$3,"まもなく期限","余裕あり")))))</f>
        <v/>
      </c>
      <c r="K39" s="43">
        <f>IF(OR($A39="",$D39="完了",$F39="",$E39=""),"",IF($I39&lt;=0,"",ROUND((100-$E39)/$I39,0)))</f>
        <v/>
      </c>
      <c r="L39" s="12">
        <f>IF($F39="","",TEXT($F39,"yyyy/mm"))</f>
        <v/>
      </c>
      <c r="M39" s="12">
        <f>IF(AND($A39="",$C39="",$D39="",$F39=""),"",IF($A39="","タスク名が未入力",IF($C39="","担当が未入力",IF(COUNTIF('集計を見る'!$A$25:$A$32,$C39)=0,"担当が一覧にない",IF($D39="","状態が未入力",IF($E39="","進捗率が未入力",IF(AND($D39="完了",$E39&lt;&gt;100),"完了なのに100%でない",IF(AND($E39=100,$D39&lt;&gt;"完了"),"100%なのに完了でない",IF(AND($D39="進行中",$E39=0),"進行中なのに0%",IF($F39="","期限が未入力",IF($J39="遅延","遅延（対応が必要）",IF(AND($G39="",$D39&lt;&gt;"完了"),"次の一手が空","OK"))))))))))))</f>
        <v/>
      </c>
    </row>
    <row r="40" hidden="1" ht="22" customHeight="1">
      <c r="A40" s="58" t="n"/>
      <c r="B40" s="59" t="n"/>
      <c r="C40" s="59" t="n"/>
      <c r="D40" s="59" t="n"/>
      <c r="E40" s="60" t="n"/>
      <c r="F40" s="56" t="n"/>
      <c r="G40" s="58" t="n"/>
      <c r="H40" s="58" t="n"/>
      <c r="I40" s="44">
        <f>IF($F40="","",$F40-$B$2)</f>
        <v/>
      </c>
      <c r="J40" s="15">
        <f>IF(AND($A40="",$D40=""),"",IF($D40="完了","完了",IF($F40="","期限なし",IF($I40&lt;0,"遅延",IF($I40&lt;=$B$3,"まもなく期限","余裕あり")))))</f>
        <v/>
      </c>
      <c r="K40" s="45">
        <f>IF(OR($A40="",$D40="完了",$F40="",$E40=""),"",IF($I40&lt;=0,"",ROUND((100-$E40)/$I40,0)))</f>
        <v/>
      </c>
      <c r="L40" s="15">
        <f>IF($F40="","",TEXT($F40,"yyyy/mm"))</f>
        <v/>
      </c>
      <c r="M40" s="15">
        <f>IF(AND($A40="",$C40="",$D40="",$F40=""),"",IF($A40="","タスク名が未入力",IF($C40="","担当が未入力",IF(COUNTIF('集計を見る'!$A$25:$A$32,$C40)=0,"担当が一覧にない",IF($D40="","状態が未入力",IF($E40="","進捗率が未入力",IF(AND($D40="完了",$E40&lt;&gt;100),"完了なのに100%でない",IF(AND($E40=100,$D40&lt;&gt;"完了"),"100%なのに完了でない",IF(AND($D40="進行中",$E40=0),"進行中なのに0%",IF($F40="","期限が未入力",IF($J40="遅延","遅延（対応が必要）",IF(AND($G40="",$D40&lt;&gt;"完了"),"次の一手が空","OK"))))))))))))</f>
        <v/>
      </c>
    </row>
    <row r="41" hidden="1" ht="22" customHeight="1">
      <c r="A41" s="58" t="n"/>
      <c r="B41" s="59" t="n"/>
      <c r="C41" s="59" t="n"/>
      <c r="D41" s="59" t="n"/>
      <c r="E41" s="60" t="n"/>
      <c r="F41" s="56" t="n"/>
      <c r="G41" s="58" t="n"/>
      <c r="H41" s="58" t="n"/>
      <c r="I41" s="42">
        <f>IF($F41="","",$F41-$B$2)</f>
        <v/>
      </c>
      <c r="J41" s="12">
        <f>IF(AND($A41="",$D41=""),"",IF($D41="完了","完了",IF($F41="","期限なし",IF($I41&lt;0,"遅延",IF($I41&lt;=$B$3,"まもなく期限","余裕あり")))))</f>
        <v/>
      </c>
      <c r="K41" s="43">
        <f>IF(OR($A41="",$D41="完了",$F41="",$E41=""),"",IF($I41&lt;=0,"",ROUND((100-$E41)/$I41,0)))</f>
        <v/>
      </c>
      <c r="L41" s="12">
        <f>IF($F41="","",TEXT($F41,"yyyy/mm"))</f>
        <v/>
      </c>
      <c r="M41" s="12">
        <f>IF(AND($A41="",$C41="",$D41="",$F41=""),"",IF($A41="","タスク名が未入力",IF($C41="","担当が未入力",IF(COUNTIF('集計を見る'!$A$25:$A$32,$C41)=0,"担当が一覧にない",IF($D41="","状態が未入力",IF($E41="","進捗率が未入力",IF(AND($D41="完了",$E41&lt;&gt;100),"完了なのに100%でない",IF(AND($E41=100,$D41&lt;&gt;"完了"),"100%なのに完了でない",IF(AND($D41="進行中",$E41=0),"進行中なのに0%",IF($F41="","期限が未入力",IF($J41="遅延","遅延（対応が必要）",IF(AND($G41="",$D41&lt;&gt;"完了"),"次の一手が空","OK"))))))))))))</f>
        <v/>
      </c>
    </row>
    <row r="42" hidden="1" ht="22" customHeight="1">
      <c r="A42" s="58" t="n"/>
      <c r="B42" s="59" t="n"/>
      <c r="C42" s="59" t="n"/>
      <c r="D42" s="59" t="n"/>
      <c r="E42" s="60" t="n"/>
      <c r="F42" s="56" t="n"/>
      <c r="G42" s="58" t="n"/>
      <c r="H42" s="58" t="n"/>
      <c r="I42" s="44">
        <f>IF($F42="","",$F42-$B$2)</f>
        <v/>
      </c>
      <c r="J42" s="15">
        <f>IF(AND($A42="",$D42=""),"",IF($D42="完了","完了",IF($F42="","期限なし",IF($I42&lt;0,"遅延",IF($I42&lt;=$B$3,"まもなく期限","余裕あり")))))</f>
        <v/>
      </c>
      <c r="K42" s="45">
        <f>IF(OR($A42="",$D42="完了",$F42="",$E42=""),"",IF($I42&lt;=0,"",ROUND((100-$E42)/$I42,0)))</f>
        <v/>
      </c>
      <c r="L42" s="15">
        <f>IF($F42="","",TEXT($F42,"yyyy/mm"))</f>
        <v/>
      </c>
      <c r="M42" s="15">
        <f>IF(AND($A42="",$C42="",$D42="",$F42=""),"",IF($A42="","タスク名が未入力",IF($C42="","担当が未入力",IF(COUNTIF('集計を見る'!$A$25:$A$32,$C42)=0,"担当が一覧にない",IF($D42="","状態が未入力",IF($E42="","進捗率が未入力",IF(AND($D42="完了",$E42&lt;&gt;100),"完了なのに100%でない",IF(AND($E42=100,$D42&lt;&gt;"完了"),"100%なのに完了でない",IF(AND($D42="進行中",$E42=0),"進行中なのに0%",IF($F42="","期限が未入力",IF($J42="遅延","遅延（対応が必要）",IF(AND($G42="",$D42&lt;&gt;"完了"),"次の一手が空","OK"))))))))))))</f>
        <v/>
      </c>
    </row>
    <row r="43" hidden="1" ht="22" customHeight="1">
      <c r="A43" s="58" t="n"/>
      <c r="B43" s="59" t="n"/>
      <c r="C43" s="59" t="n"/>
      <c r="D43" s="59" t="n"/>
      <c r="E43" s="60" t="n"/>
      <c r="F43" s="56" t="n"/>
      <c r="G43" s="58" t="n"/>
      <c r="H43" s="58" t="n"/>
      <c r="I43" s="42">
        <f>IF($F43="","",$F43-$B$2)</f>
        <v/>
      </c>
      <c r="J43" s="12">
        <f>IF(AND($A43="",$D43=""),"",IF($D43="完了","完了",IF($F43="","期限なし",IF($I43&lt;0,"遅延",IF($I43&lt;=$B$3,"まもなく期限","余裕あり")))))</f>
        <v/>
      </c>
      <c r="K43" s="43">
        <f>IF(OR($A43="",$D43="完了",$F43="",$E43=""),"",IF($I43&lt;=0,"",ROUND((100-$E43)/$I43,0)))</f>
        <v/>
      </c>
      <c r="L43" s="12">
        <f>IF($F43="","",TEXT($F43,"yyyy/mm"))</f>
        <v/>
      </c>
      <c r="M43" s="12">
        <f>IF(AND($A43="",$C43="",$D43="",$F43=""),"",IF($A43="","タスク名が未入力",IF($C43="","担当が未入力",IF(COUNTIF('集計を見る'!$A$25:$A$32,$C43)=0,"担当が一覧にない",IF($D43="","状態が未入力",IF($E43="","進捗率が未入力",IF(AND($D43="完了",$E43&lt;&gt;100),"完了なのに100%でない",IF(AND($E43=100,$D43&lt;&gt;"完了"),"100%なのに完了でない",IF(AND($D43="進行中",$E43=0),"進行中なのに0%",IF($F43="","期限が未入力",IF($J43="遅延","遅延（対応が必要）",IF(AND($G43="",$D43&lt;&gt;"完了"),"次の一手が空","OK"))))))))))))</f>
        <v/>
      </c>
    </row>
    <row r="44" hidden="1" ht="22" customHeight="1">
      <c r="A44" s="58" t="n"/>
      <c r="B44" s="59" t="n"/>
      <c r="C44" s="59" t="n"/>
      <c r="D44" s="59" t="n"/>
      <c r="E44" s="60" t="n"/>
      <c r="F44" s="56" t="n"/>
      <c r="G44" s="58" t="n"/>
      <c r="H44" s="58" t="n"/>
      <c r="I44" s="44">
        <f>IF($F44="","",$F44-$B$2)</f>
        <v/>
      </c>
      <c r="J44" s="15">
        <f>IF(AND($A44="",$D44=""),"",IF($D44="完了","完了",IF($F44="","期限なし",IF($I44&lt;0,"遅延",IF($I44&lt;=$B$3,"まもなく期限","余裕あり")))))</f>
        <v/>
      </c>
      <c r="K44" s="45">
        <f>IF(OR($A44="",$D44="完了",$F44="",$E44=""),"",IF($I44&lt;=0,"",ROUND((100-$E44)/$I44,0)))</f>
        <v/>
      </c>
      <c r="L44" s="15">
        <f>IF($F44="","",TEXT($F44,"yyyy/mm"))</f>
        <v/>
      </c>
      <c r="M44" s="15">
        <f>IF(AND($A44="",$C44="",$D44="",$F44=""),"",IF($A44="","タスク名が未入力",IF($C44="","担当が未入力",IF(COUNTIF('集計を見る'!$A$25:$A$32,$C44)=0,"担当が一覧にない",IF($D44="","状態が未入力",IF($E44="","進捗率が未入力",IF(AND($D44="完了",$E44&lt;&gt;100),"完了なのに100%でない",IF(AND($E44=100,$D44&lt;&gt;"完了"),"100%なのに完了でない",IF(AND($D44="進行中",$E44=0),"進行中なのに0%",IF($F44="","期限が未入力",IF($J44="遅延","遅延（対応が必要）",IF(AND($G44="",$D44&lt;&gt;"完了"),"次の一手が空","OK"))))))))))))</f>
        <v/>
      </c>
    </row>
    <row r="45" hidden="1" ht="22" customHeight="1">
      <c r="A45" s="58" t="n"/>
      <c r="B45" s="59" t="n"/>
      <c r="C45" s="59" t="n"/>
      <c r="D45" s="59" t="n"/>
      <c r="E45" s="60" t="n"/>
      <c r="F45" s="56" t="n"/>
      <c r="G45" s="58" t="n"/>
      <c r="H45" s="58" t="n"/>
      <c r="I45" s="42">
        <f>IF($F45="","",$F45-$B$2)</f>
        <v/>
      </c>
      <c r="J45" s="12">
        <f>IF(AND($A45="",$D45=""),"",IF($D45="完了","完了",IF($F45="","期限なし",IF($I45&lt;0,"遅延",IF($I45&lt;=$B$3,"まもなく期限","余裕あり")))))</f>
        <v/>
      </c>
      <c r="K45" s="43">
        <f>IF(OR($A45="",$D45="完了",$F45="",$E45=""),"",IF($I45&lt;=0,"",ROUND((100-$E45)/$I45,0)))</f>
        <v/>
      </c>
      <c r="L45" s="12">
        <f>IF($F45="","",TEXT($F45,"yyyy/mm"))</f>
        <v/>
      </c>
      <c r="M45" s="12">
        <f>IF(AND($A45="",$C45="",$D45="",$F45=""),"",IF($A45="","タスク名が未入力",IF($C45="","担当が未入力",IF(COUNTIF('集計を見る'!$A$25:$A$32,$C45)=0,"担当が一覧にない",IF($D45="","状態が未入力",IF($E45="","進捗率が未入力",IF(AND($D45="完了",$E45&lt;&gt;100),"完了なのに100%でない",IF(AND($E45=100,$D45&lt;&gt;"完了"),"100%なのに完了でない",IF(AND($D45="進行中",$E45=0),"進行中なのに0%",IF($F45="","期限が未入力",IF($J45="遅延","遅延（対応が必要）",IF(AND($G45="",$D45&lt;&gt;"完了"),"次の一手が空","OK"))))))))))))</f>
        <v/>
      </c>
    </row>
    <row r="46" hidden="1" ht="22" customHeight="1">
      <c r="A46" s="58" t="n"/>
      <c r="B46" s="59" t="n"/>
      <c r="C46" s="59" t="n"/>
      <c r="D46" s="59" t="n"/>
      <c r="E46" s="60" t="n"/>
      <c r="F46" s="56" t="n"/>
      <c r="G46" s="58" t="n"/>
      <c r="H46" s="58" t="n"/>
      <c r="I46" s="44">
        <f>IF($F46="","",$F46-$B$2)</f>
        <v/>
      </c>
      <c r="J46" s="15">
        <f>IF(AND($A46="",$D46=""),"",IF($D46="完了","完了",IF($F46="","期限なし",IF($I46&lt;0,"遅延",IF($I46&lt;=$B$3,"まもなく期限","余裕あり")))))</f>
        <v/>
      </c>
      <c r="K46" s="45">
        <f>IF(OR($A46="",$D46="完了",$F46="",$E46=""),"",IF($I46&lt;=0,"",ROUND((100-$E46)/$I46,0)))</f>
        <v/>
      </c>
      <c r="L46" s="15">
        <f>IF($F46="","",TEXT($F46,"yyyy/mm"))</f>
        <v/>
      </c>
      <c r="M46" s="15">
        <f>IF(AND($A46="",$C46="",$D46="",$F46=""),"",IF($A46="","タスク名が未入力",IF($C46="","担当が未入力",IF(COUNTIF('集計を見る'!$A$25:$A$32,$C46)=0,"担当が一覧にない",IF($D46="","状態が未入力",IF($E46="","進捗率が未入力",IF(AND($D46="完了",$E46&lt;&gt;100),"完了なのに100%でない",IF(AND($E46=100,$D46&lt;&gt;"完了"),"100%なのに完了でない",IF(AND($D46="進行中",$E46=0),"進行中なのに0%",IF($F46="","期限が未入力",IF($J46="遅延","遅延（対応が必要）",IF(AND($G46="",$D46&lt;&gt;"完了"),"次の一手が空","OK"))))))))))))</f>
        <v/>
      </c>
    </row>
    <row r="47" hidden="1" ht="22" customHeight="1">
      <c r="A47" s="58" t="n"/>
      <c r="B47" s="59" t="n"/>
      <c r="C47" s="59" t="n"/>
      <c r="D47" s="59" t="n"/>
      <c r="E47" s="60" t="n"/>
      <c r="F47" s="56" t="n"/>
      <c r="G47" s="58" t="n"/>
      <c r="H47" s="58" t="n"/>
      <c r="I47" s="42">
        <f>IF($F47="","",$F47-$B$2)</f>
        <v/>
      </c>
      <c r="J47" s="12">
        <f>IF(AND($A47="",$D47=""),"",IF($D47="完了","完了",IF($F47="","期限なし",IF($I47&lt;0,"遅延",IF($I47&lt;=$B$3,"まもなく期限","余裕あり")))))</f>
        <v/>
      </c>
      <c r="K47" s="43">
        <f>IF(OR($A47="",$D47="完了",$F47="",$E47=""),"",IF($I47&lt;=0,"",ROUND((100-$E47)/$I47,0)))</f>
        <v/>
      </c>
      <c r="L47" s="12">
        <f>IF($F47="","",TEXT($F47,"yyyy/mm"))</f>
        <v/>
      </c>
      <c r="M47" s="12">
        <f>IF(AND($A47="",$C47="",$D47="",$F47=""),"",IF($A47="","タスク名が未入力",IF($C47="","担当が未入力",IF(COUNTIF('集計を見る'!$A$25:$A$32,$C47)=0,"担当が一覧にない",IF($D47="","状態が未入力",IF($E47="","進捗率が未入力",IF(AND($D47="完了",$E47&lt;&gt;100),"完了なのに100%でない",IF(AND($E47=100,$D47&lt;&gt;"完了"),"100%なのに完了でない",IF(AND($D47="進行中",$E47=0),"進行中なのに0%",IF($F47="","期限が未入力",IF($J47="遅延","遅延（対応が必要）",IF(AND($G47="",$D47&lt;&gt;"完了"),"次の一手が空","OK"))))))))))))</f>
        <v/>
      </c>
    </row>
    <row r="48" hidden="1" ht="22" customHeight="1">
      <c r="A48" s="58" t="n"/>
      <c r="B48" s="59" t="n"/>
      <c r="C48" s="59" t="n"/>
      <c r="D48" s="59" t="n"/>
      <c r="E48" s="60" t="n"/>
      <c r="F48" s="56" t="n"/>
      <c r="G48" s="58" t="n"/>
      <c r="H48" s="58" t="n"/>
      <c r="I48" s="44">
        <f>IF($F48="","",$F48-$B$2)</f>
        <v/>
      </c>
      <c r="J48" s="15">
        <f>IF(AND($A48="",$D48=""),"",IF($D48="完了","完了",IF($F48="","期限なし",IF($I48&lt;0,"遅延",IF($I48&lt;=$B$3,"まもなく期限","余裕あり")))))</f>
        <v/>
      </c>
      <c r="K48" s="45">
        <f>IF(OR($A48="",$D48="完了",$F48="",$E48=""),"",IF($I48&lt;=0,"",ROUND((100-$E48)/$I48,0)))</f>
        <v/>
      </c>
      <c r="L48" s="15">
        <f>IF($F48="","",TEXT($F48,"yyyy/mm"))</f>
        <v/>
      </c>
      <c r="M48" s="15">
        <f>IF(AND($A48="",$C48="",$D48="",$F48=""),"",IF($A48="","タスク名が未入力",IF($C48="","担当が未入力",IF(COUNTIF('集計を見る'!$A$25:$A$32,$C48)=0,"担当が一覧にない",IF($D48="","状態が未入力",IF($E48="","進捗率が未入力",IF(AND($D48="完了",$E48&lt;&gt;100),"完了なのに100%でない",IF(AND($E48=100,$D48&lt;&gt;"完了"),"100%なのに完了でない",IF(AND($D48="進行中",$E48=0),"進行中なのに0%",IF($F48="","期限が未入力",IF($J48="遅延","遅延（対応が必要）",IF(AND($G48="",$D48&lt;&gt;"完了"),"次の一手が空","OK"))))))))))))</f>
        <v/>
      </c>
    </row>
    <row r="49" hidden="1" ht="22" customHeight="1">
      <c r="A49" s="58" t="n"/>
      <c r="B49" s="59" t="n"/>
      <c r="C49" s="59" t="n"/>
      <c r="D49" s="59" t="n"/>
      <c r="E49" s="60" t="n"/>
      <c r="F49" s="56" t="n"/>
      <c r="G49" s="58" t="n"/>
      <c r="H49" s="58" t="n"/>
      <c r="I49" s="42">
        <f>IF($F49="","",$F49-$B$2)</f>
        <v/>
      </c>
      <c r="J49" s="12">
        <f>IF(AND($A49="",$D49=""),"",IF($D49="完了","完了",IF($F49="","期限なし",IF($I49&lt;0,"遅延",IF($I49&lt;=$B$3,"まもなく期限","余裕あり")))))</f>
        <v/>
      </c>
      <c r="K49" s="43">
        <f>IF(OR($A49="",$D49="完了",$F49="",$E49=""),"",IF($I49&lt;=0,"",ROUND((100-$E49)/$I49,0)))</f>
        <v/>
      </c>
      <c r="L49" s="12">
        <f>IF($F49="","",TEXT($F49,"yyyy/mm"))</f>
        <v/>
      </c>
      <c r="M49" s="12">
        <f>IF(AND($A49="",$C49="",$D49="",$F49=""),"",IF($A49="","タスク名が未入力",IF($C49="","担当が未入力",IF(COUNTIF('集計を見る'!$A$25:$A$32,$C49)=0,"担当が一覧にない",IF($D49="","状態が未入力",IF($E49="","進捗率が未入力",IF(AND($D49="完了",$E49&lt;&gt;100),"完了なのに100%でない",IF(AND($E49=100,$D49&lt;&gt;"完了"),"100%なのに完了でない",IF(AND($D49="進行中",$E49=0),"進行中なのに0%",IF($F49="","期限が未入力",IF($J49="遅延","遅延（対応が必要）",IF(AND($G49="",$D49&lt;&gt;"完了"),"次の一手が空","OK"))))))))))))</f>
        <v/>
      </c>
    </row>
    <row r="50" hidden="1" ht="22" customHeight="1">
      <c r="A50" s="58" t="n"/>
      <c r="B50" s="59" t="n"/>
      <c r="C50" s="59" t="n"/>
      <c r="D50" s="59" t="n"/>
      <c r="E50" s="60" t="n"/>
      <c r="F50" s="56" t="n"/>
      <c r="G50" s="58" t="n"/>
      <c r="H50" s="58" t="n"/>
      <c r="I50" s="44">
        <f>IF($F50="","",$F50-$B$2)</f>
        <v/>
      </c>
      <c r="J50" s="15">
        <f>IF(AND($A50="",$D50=""),"",IF($D50="完了","完了",IF($F50="","期限なし",IF($I50&lt;0,"遅延",IF($I50&lt;=$B$3,"まもなく期限","余裕あり")))))</f>
        <v/>
      </c>
      <c r="K50" s="45">
        <f>IF(OR($A50="",$D50="完了",$F50="",$E50=""),"",IF($I50&lt;=0,"",ROUND((100-$E50)/$I50,0)))</f>
        <v/>
      </c>
      <c r="L50" s="15">
        <f>IF($F50="","",TEXT($F50,"yyyy/mm"))</f>
        <v/>
      </c>
      <c r="M50" s="15">
        <f>IF(AND($A50="",$C50="",$D50="",$F50=""),"",IF($A50="","タスク名が未入力",IF($C50="","担当が未入力",IF(COUNTIF('集計を見る'!$A$25:$A$32,$C50)=0,"担当が一覧にない",IF($D50="","状態が未入力",IF($E50="","進捗率が未入力",IF(AND($D50="完了",$E50&lt;&gt;100),"完了なのに100%でない",IF(AND($E50=100,$D50&lt;&gt;"完了"),"100%なのに完了でない",IF(AND($D50="進行中",$E50=0),"進行中なのに0%",IF($F50="","期限が未入力",IF($J50="遅延","遅延（対応が必要）",IF(AND($G50="",$D50&lt;&gt;"完了"),"次の一手が空","OK"))))))))))))</f>
        <v/>
      </c>
    </row>
    <row r="51" hidden="1" ht="22" customHeight="1">
      <c r="A51" s="58" t="n"/>
      <c r="B51" s="59" t="n"/>
      <c r="C51" s="59" t="n"/>
      <c r="D51" s="59" t="n"/>
      <c r="E51" s="60" t="n"/>
      <c r="F51" s="56" t="n"/>
      <c r="G51" s="58" t="n"/>
      <c r="H51" s="58" t="n"/>
      <c r="I51" s="42">
        <f>IF($F51="","",$F51-$B$2)</f>
        <v/>
      </c>
      <c r="J51" s="12">
        <f>IF(AND($A51="",$D51=""),"",IF($D51="完了","完了",IF($F51="","期限なし",IF($I51&lt;0,"遅延",IF($I51&lt;=$B$3,"まもなく期限","余裕あり")))))</f>
        <v/>
      </c>
      <c r="K51" s="43">
        <f>IF(OR($A51="",$D51="完了",$F51="",$E51=""),"",IF($I51&lt;=0,"",ROUND((100-$E51)/$I51,0)))</f>
        <v/>
      </c>
      <c r="L51" s="12">
        <f>IF($F51="","",TEXT($F51,"yyyy/mm"))</f>
        <v/>
      </c>
      <c r="M51" s="12">
        <f>IF(AND($A51="",$C51="",$D51="",$F51=""),"",IF($A51="","タスク名が未入力",IF($C51="","担当が未入力",IF(COUNTIF('集計を見る'!$A$25:$A$32,$C51)=0,"担当が一覧にない",IF($D51="","状態が未入力",IF($E51="","進捗率が未入力",IF(AND($D51="完了",$E51&lt;&gt;100),"完了なのに100%でない",IF(AND($E51=100,$D51&lt;&gt;"完了"),"100%なのに完了でない",IF(AND($D51="進行中",$E51=0),"進行中なのに0%",IF($F51="","期限が未入力",IF($J51="遅延","遅延（対応が必要）",IF(AND($G51="",$D51&lt;&gt;"完了"),"次の一手が空","OK"))))))))))))</f>
        <v/>
      </c>
    </row>
    <row r="52" hidden="1" ht="22" customHeight="1">
      <c r="A52" s="58" t="n"/>
      <c r="B52" s="59" t="n"/>
      <c r="C52" s="59" t="n"/>
      <c r="D52" s="59" t="n"/>
      <c r="E52" s="60" t="n"/>
      <c r="F52" s="56" t="n"/>
      <c r="G52" s="58" t="n"/>
      <c r="H52" s="58" t="n"/>
      <c r="I52" s="44">
        <f>IF($F52="","",$F52-$B$2)</f>
        <v/>
      </c>
      <c r="J52" s="15">
        <f>IF(AND($A52="",$D52=""),"",IF($D52="完了","完了",IF($F52="","期限なし",IF($I52&lt;0,"遅延",IF($I52&lt;=$B$3,"まもなく期限","余裕あり")))))</f>
        <v/>
      </c>
      <c r="K52" s="45">
        <f>IF(OR($A52="",$D52="完了",$F52="",$E52=""),"",IF($I52&lt;=0,"",ROUND((100-$E52)/$I52,0)))</f>
        <v/>
      </c>
      <c r="L52" s="15">
        <f>IF($F52="","",TEXT($F52,"yyyy/mm"))</f>
        <v/>
      </c>
      <c r="M52" s="15">
        <f>IF(AND($A52="",$C52="",$D52="",$F52=""),"",IF($A52="","タスク名が未入力",IF($C52="","担当が未入力",IF(COUNTIF('集計を見る'!$A$25:$A$32,$C52)=0,"担当が一覧にない",IF($D52="","状態が未入力",IF($E52="","進捗率が未入力",IF(AND($D52="完了",$E52&lt;&gt;100),"完了なのに100%でない",IF(AND($E52=100,$D52&lt;&gt;"完了"),"100%なのに完了でない",IF(AND($D52="進行中",$E52=0),"進行中なのに0%",IF($F52="","期限が未入力",IF($J52="遅延","遅延（対応が必要）",IF(AND($G52="",$D52&lt;&gt;"完了"),"次の一手が空","OK"))))))))))))</f>
        <v/>
      </c>
    </row>
    <row r="53" hidden="1" ht="22" customHeight="1">
      <c r="A53" s="58" t="n"/>
      <c r="B53" s="59" t="n"/>
      <c r="C53" s="59" t="n"/>
      <c r="D53" s="59" t="n"/>
      <c r="E53" s="60" t="n"/>
      <c r="F53" s="56" t="n"/>
      <c r="G53" s="58" t="n"/>
      <c r="H53" s="58" t="n"/>
      <c r="I53" s="42">
        <f>IF($F53="","",$F53-$B$2)</f>
        <v/>
      </c>
      <c r="J53" s="12">
        <f>IF(AND($A53="",$D53=""),"",IF($D53="完了","完了",IF($F53="","期限なし",IF($I53&lt;0,"遅延",IF($I53&lt;=$B$3,"まもなく期限","余裕あり")))))</f>
        <v/>
      </c>
      <c r="K53" s="43">
        <f>IF(OR($A53="",$D53="完了",$F53="",$E53=""),"",IF($I53&lt;=0,"",ROUND((100-$E53)/$I53,0)))</f>
        <v/>
      </c>
      <c r="L53" s="12">
        <f>IF($F53="","",TEXT($F53,"yyyy/mm"))</f>
        <v/>
      </c>
      <c r="M53" s="12">
        <f>IF(AND($A53="",$C53="",$D53="",$F53=""),"",IF($A53="","タスク名が未入力",IF($C53="","担当が未入力",IF(COUNTIF('集計を見る'!$A$25:$A$32,$C53)=0,"担当が一覧にない",IF($D53="","状態が未入力",IF($E53="","進捗率が未入力",IF(AND($D53="完了",$E53&lt;&gt;100),"完了なのに100%でない",IF(AND($E53=100,$D53&lt;&gt;"完了"),"100%なのに完了でない",IF(AND($D53="進行中",$E53=0),"進行中なのに0%",IF($F53="","期限が未入力",IF($J53="遅延","遅延（対応が必要）",IF(AND($G53="",$D53&lt;&gt;"完了"),"次の一手が空","OK"))))))))))))</f>
        <v/>
      </c>
    </row>
    <row r="54" hidden="1" ht="22" customHeight="1">
      <c r="A54" s="58" t="n"/>
      <c r="B54" s="59" t="n"/>
      <c r="C54" s="59" t="n"/>
      <c r="D54" s="59" t="n"/>
      <c r="E54" s="60" t="n"/>
      <c r="F54" s="56" t="n"/>
      <c r="G54" s="58" t="n"/>
      <c r="H54" s="58" t="n"/>
      <c r="I54" s="44">
        <f>IF($F54="","",$F54-$B$2)</f>
        <v/>
      </c>
      <c r="J54" s="15">
        <f>IF(AND($A54="",$D54=""),"",IF($D54="完了","完了",IF($F54="","期限なし",IF($I54&lt;0,"遅延",IF($I54&lt;=$B$3,"まもなく期限","余裕あり")))))</f>
        <v/>
      </c>
      <c r="K54" s="45">
        <f>IF(OR($A54="",$D54="完了",$F54="",$E54=""),"",IF($I54&lt;=0,"",ROUND((100-$E54)/$I54,0)))</f>
        <v/>
      </c>
      <c r="L54" s="15">
        <f>IF($F54="","",TEXT($F54,"yyyy/mm"))</f>
        <v/>
      </c>
      <c r="M54" s="15">
        <f>IF(AND($A54="",$C54="",$D54="",$F54=""),"",IF($A54="","タスク名が未入力",IF($C54="","担当が未入力",IF(COUNTIF('集計を見る'!$A$25:$A$32,$C54)=0,"担当が一覧にない",IF($D54="","状態が未入力",IF($E54="","進捗率が未入力",IF(AND($D54="完了",$E54&lt;&gt;100),"完了なのに100%でない",IF(AND($E54=100,$D54&lt;&gt;"完了"),"100%なのに完了でない",IF(AND($D54="進行中",$E54=0),"進行中なのに0%",IF($F54="","期限が未入力",IF($J54="遅延","遅延（対応が必要）",IF(AND($G54="",$D54&lt;&gt;"完了"),"次の一手が空","OK"))))))))))))</f>
        <v/>
      </c>
    </row>
    <row r="55" hidden="1" ht="22" customHeight="1">
      <c r="A55" s="58" t="n"/>
      <c r="B55" s="59" t="n"/>
      <c r="C55" s="59" t="n"/>
      <c r="D55" s="59" t="n"/>
      <c r="E55" s="60" t="n"/>
      <c r="F55" s="56" t="n"/>
      <c r="G55" s="58" t="n"/>
      <c r="H55" s="58" t="n"/>
      <c r="I55" s="42">
        <f>IF($F55="","",$F55-$B$2)</f>
        <v/>
      </c>
      <c r="J55" s="12">
        <f>IF(AND($A55="",$D55=""),"",IF($D55="完了","完了",IF($F55="","期限なし",IF($I55&lt;0,"遅延",IF($I55&lt;=$B$3,"まもなく期限","余裕あり")))))</f>
        <v/>
      </c>
      <c r="K55" s="43">
        <f>IF(OR($A55="",$D55="完了",$F55="",$E55=""),"",IF($I55&lt;=0,"",ROUND((100-$E55)/$I55,0)))</f>
        <v/>
      </c>
      <c r="L55" s="12">
        <f>IF($F55="","",TEXT($F55,"yyyy/mm"))</f>
        <v/>
      </c>
      <c r="M55" s="12">
        <f>IF(AND($A55="",$C55="",$D55="",$F55=""),"",IF($A55="","タスク名が未入力",IF($C55="","担当が未入力",IF(COUNTIF('集計を見る'!$A$25:$A$32,$C55)=0,"担当が一覧にない",IF($D55="","状態が未入力",IF($E55="","進捗率が未入力",IF(AND($D55="完了",$E55&lt;&gt;100),"完了なのに100%でない",IF(AND($E55=100,$D55&lt;&gt;"完了"),"100%なのに完了でない",IF(AND($D55="進行中",$E55=0),"進行中なのに0%",IF($F55="","期限が未入力",IF($J55="遅延","遅延（対応が必要）",IF(AND($G55="",$D55&lt;&gt;"完了"),"次の一手が空","OK"))))))))))))</f>
        <v/>
      </c>
    </row>
    <row r="56" hidden="1" ht="22" customHeight="1">
      <c r="A56" s="58" t="n"/>
      <c r="B56" s="59" t="n"/>
      <c r="C56" s="59" t="n"/>
      <c r="D56" s="59" t="n"/>
      <c r="E56" s="60" t="n"/>
      <c r="F56" s="56" t="n"/>
      <c r="G56" s="58" t="n"/>
      <c r="H56" s="58" t="n"/>
      <c r="I56" s="44">
        <f>IF($F56="","",$F56-$B$2)</f>
        <v/>
      </c>
      <c r="J56" s="15">
        <f>IF(AND($A56="",$D56=""),"",IF($D56="完了","完了",IF($F56="","期限なし",IF($I56&lt;0,"遅延",IF($I56&lt;=$B$3,"まもなく期限","余裕あり")))))</f>
        <v/>
      </c>
      <c r="K56" s="45">
        <f>IF(OR($A56="",$D56="完了",$F56="",$E56=""),"",IF($I56&lt;=0,"",ROUND((100-$E56)/$I56,0)))</f>
        <v/>
      </c>
      <c r="L56" s="15">
        <f>IF($F56="","",TEXT($F56,"yyyy/mm"))</f>
        <v/>
      </c>
      <c r="M56" s="15">
        <f>IF(AND($A56="",$C56="",$D56="",$F56=""),"",IF($A56="","タスク名が未入力",IF($C56="","担当が未入力",IF(COUNTIF('集計を見る'!$A$25:$A$32,$C56)=0,"担当が一覧にない",IF($D56="","状態が未入力",IF($E56="","進捗率が未入力",IF(AND($D56="完了",$E56&lt;&gt;100),"完了なのに100%でない",IF(AND($E56=100,$D56&lt;&gt;"完了"),"100%なのに完了でない",IF(AND($D56="進行中",$E56=0),"進行中なのに0%",IF($F56="","期限が未入力",IF($J56="遅延","遅延（対応が必要）",IF(AND($G56="",$D56&lt;&gt;"完了"),"次の一手が空","OK"))))))))))))</f>
        <v/>
      </c>
    </row>
    <row r="57" hidden="1" ht="22" customHeight="1">
      <c r="A57" s="58" t="n"/>
      <c r="B57" s="59" t="n"/>
      <c r="C57" s="59" t="n"/>
      <c r="D57" s="59" t="n"/>
      <c r="E57" s="60" t="n"/>
      <c r="F57" s="56" t="n"/>
      <c r="G57" s="58" t="n"/>
      <c r="H57" s="58" t="n"/>
      <c r="I57" s="42">
        <f>IF($F57="","",$F57-$B$2)</f>
        <v/>
      </c>
      <c r="J57" s="12">
        <f>IF(AND($A57="",$D57=""),"",IF($D57="完了","完了",IF($F57="","期限なし",IF($I57&lt;0,"遅延",IF($I57&lt;=$B$3,"まもなく期限","余裕あり")))))</f>
        <v/>
      </c>
      <c r="K57" s="43">
        <f>IF(OR($A57="",$D57="完了",$F57="",$E57=""),"",IF($I57&lt;=0,"",ROUND((100-$E57)/$I57,0)))</f>
        <v/>
      </c>
      <c r="L57" s="12">
        <f>IF($F57="","",TEXT($F57,"yyyy/mm"))</f>
        <v/>
      </c>
      <c r="M57" s="12">
        <f>IF(AND($A57="",$C57="",$D57="",$F57=""),"",IF($A57="","タスク名が未入力",IF($C57="","担当が未入力",IF(COUNTIF('集計を見る'!$A$25:$A$32,$C57)=0,"担当が一覧にない",IF($D57="","状態が未入力",IF($E57="","進捗率が未入力",IF(AND($D57="完了",$E57&lt;&gt;100),"完了なのに100%でない",IF(AND($E57=100,$D57&lt;&gt;"完了"),"100%なのに完了でない",IF(AND($D57="進行中",$E57=0),"進行中なのに0%",IF($F57="","期限が未入力",IF($J57="遅延","遅延（対応が必要）",IF(AND($G57="",$D57&lt;&gt;"完了"),"次の一手が空","OK"))))))))))))</f>
        <v/>
      </c>
    </row>
    <row r="58" hidden="1" ht="22" customHeight="1">
      <c r="A58" s="58" t="n"/>
      <c r="B58" s="59" t="n"/>
      <c r="C58" s="59" t="n"/>
      <c r="D58" s="59" t="n"/>
      <c r="E58" s="60" t="n"/>
      <c r="F58" s="56" t="n"/>
      <c r="G58" s="58" t="n"/>
      <c r="H58" s="58" t="n"/>
      <c r="I58" s="44">
        <f>IF($F58="","",$F58-$B$2)</f>
        <v/>
      </c>
      <c r="J58" s="15">
        <f>IF(AND($A58="",$D58=""),"",IF($D58="完了","完了",IF($F58="","期限なし",IF($I58&lt;0,"遅延",IF($I58&lt;=$B$3,"まもなく期限","余裕あり")))))</f>
        <v/>
      </c>
      <c r="K58" s="45">
        <f>IF(OR($A58="",$D58="完了",$F58="",$E58=""),"",IF($I58&lt;=0,"",ROUND((100-$E58)/$I58,0)))</f>
        <v/>
      </c>
      <c r="L58" s="15">
        <f>IF($F58="","",TEXT($F58,"yyyy/mm"))</f>
        <v/>
      </c>
      <c r="M58" s="15">
        <f>IF(AND($A58="",$C58="",$D58="",$F58=""),"",IF($A58="","タスク名が未入力",IF($C58="","担当が未入力",IF(COUNTIF('集計を見る'!$A$25:$A$32,$C58)=0,"担当が一覧にない",IF($D58="","状態が未入力",IF($E58="","進捗率が未入力",IF(AND($D58="完了",$E58&lt;&gt;100),"完了なのに100%でない",IF(AND($E58=100,$D58&lt;&gt;"完了"),"100%なのに完了でない",IF(AND($D58="進行中",$E58=0),"進行中なのに0%",IF($F58="","期限が未入力",IF($J58="遅延","遅延（対応が必要）",IF(AND($G58="",$D58&lt;&gt;"完了"),"次の一手が空","OK"))))))))))))</f>
        <v/>
      </c>
    </row>
    <row r="59" hidden="1" ht="22" customHeight="1">
      <c r="A59" s="58" t="n"/>
      <c r="B59" s="59" t="n"/>
      <c r="C59" s="59" t="n"/>
      <c r="D59" s="59" t="n"/>
      <c r="E59" s="60" t="n"/>
      <c r="F59" s="56" t="n"/>
      <c r="G59" s="58" t="n"/>
      <c r="H59" s="58" t="n"/>
      <c r="I59" s="42">
        <f>IF($F59="","",$F59-$B$2)</f>
        <v/>
      </c>
      <c r="J59" s="12">
        <f>IF(AND($A59="",$D59=""),"",IF($D59="完了","完了",IF($F59="","期限なし",IF($I59&lt;0,"遅延",IF($I59&lt;=$B$3,"まもなく期限","余裕あり")))))</f>
        <v/>
      </c>
      <c r="K59" s="43">
        <f>IF(OR($A59="",$D59="完了",$F59="",$E59=""),"",IF($I59&lt;=0,"",ROUND((100-$E59)/$I59,0)))</f>
        <v/>
      </c>
      <c r="L59" s="12">
        <f>IF($F59="","",TEXT($F59,"yyyy/mm"))</f>
        <v/>
      </c>
      <c r="M59" s="12">
        <f>IF(AND($A59="",$C59="",$D59="",$F59=""),"",IF($A59="","タスク名が未入力",IF($C59="","担当が未入力",IF(COUNTIF('集計を見る'!$A$25:$A$32,$C59)=0,"担当が一覧にない",IF($D59="","状態が未入力",IF($E59="","進捗率が未入力",IF(AND($D59="完了",$E59&lt;&gt;100),"完了なのに100%でない",IF(AND($E59=100,$D59&lt;&gt;"完了"),"100%なのに完了でない",IF(AND($D59="進行中",$E59=0),"進行中なのに0%",IF($F59="","期限が未入力",IF($J59="遅延","遅延（対応が必要）",IF(AND($G59="",$D59&lt;&gt;"完了"),"次の一手が空","OK"))))))))))))</f>
        <v/>
      </c>
    </row>
    <row r="60" hidden="1" ht="22" customHeight="1">
      <c r="A60" s="58" t="n"/>
      <c r="B60" s="59" t="n"/>
      <c r="C60" s="59" t="n"/>
      <c r="D60" s="59" t="n"/>
      <c r="E60" s="60" t="n"/>
      <c r="F60" s="56" t="n"/>
      <c r="G60" s="58" t="n"/>
      <c r="H60" s="58" t="n"/>
      <c r="I60" s="44">
        <f>IF($F60="","",$F60-$B$2)</f>
        <v/>
      </c>
      <c r="J60" s="15">
        <f>IF(AND($A60="",$D60=""),"",IF($D60="完了","完了",IF($F60="","期限なし",IF($I60&lt;0,"遅延",IF($I60&lt;=$B$3,"まもなく期限","余裕あり")))))</f>
        <v/>
      </c>
      <c r="K60" s="45">
        <f>IF(OR($A60="",$D60="完了",$F60="",$E60=""),"",IF($I60&lt;=0,"",ROUND((100-$E60)/$I60,0)))</f>
        <v/>
      </c>
      <c r="L60" s="15">
        <f>IF($F60="","",TEXT($F60,"yyyy/mm"))</f>
        <v/>
      </c>
      <c r="M60" s="15">
        <f>IF(AND($A60="",$C60="",$D60="",$F60=""),"",IF($A60="","タスク名が未入力",IF($C60="","担当が未入力",IF(COUNTIF('集計を見る'!$A$25:$A$32,$C60)=0,"担当が一覧にない",IF($D60="","状態が未入力",IF($E60="","進捗率が未入力",IF(AND($D60="完了",$E60&lt;&gt;100),"完了なのに100%でない",IF(AND($E60=100,$D60&lt;&gt;"完了"),"100%なのに完了でない",IF(AND($D60="進行中",$E60=0),"進行中なのに0%",IF($F60="","期限が未入力",IF($J60="遅延","遅延（対応が必要）",IF(AND($G60="",$D60&lt;&gt;"完了"),"次の一手が空","OK"))))))))))))</f>
        <v/>
      </c>
    </row>
    <row r="61" hidden="1" ht="22" customHeight="1">
      <c r="A61" s="58" t="n"/>
      <c r="B61" s="59" t="n"/>
      <c r="C61" s="59" t="n"/>
      <c r="D61" s="59" t="n"/>
      <c r="E61" s="60" t="n"/>
      <c r="F61" s="56" t="n"/>
      <c r="G61" s="58" t="n"/>
      <c r="H61" s="58" t="n"/>
      <c r="I61" s="42">
        <f>IF($F61="","",$F61-$B$2)</f>
        <v/>
      </c>
      <c r="J61" s="12">
        <f>IF(AND($A61="",$D61=""),"",IF($D61="完了","完了",IF($F61="","期限なし",IF($I61&lt;0,"遅延",IF($I61&lt;=$B$3,"まもなく期限","余裕あり")))))</f>
        <v/>
      </c>
      <c r="K61" s="43">
        <f>IF(OR($A61="",$D61="完了",$F61="",$E61=""),"",IF($I61&lt;=0,"",ROUND((100-$E61)/$I61,0)))</f>
        <v/>
      </c>
      <c r="L61" s="12">
        <f>IF($F61="","",TEXT($F61,"yyyy/mm"))</f>
        <v/>
      </c>
      <c r="M61" s="12">
        <f>IF(AND($A61="",$C61="",$D61="",$F61=""),"",IF($A61="","タスク名が未入力",IF($C61="","担当が未入力",IF(COUNTIF('集計を見る'!$A$25:$A$32,$C61)=0,"担当が一覧にない",IF($D61="","状態が未入力",IF($E61="","進捗率が未入力",IF(AND($D61="完了",$E61&lt;&gt;100),"完了なのに100%でない",IF(AND($E61=100,$D61&lt;&gt;"完了"),"100%なのに完了でない",IF(AND($D61="進行中",$E61=0),"進行中なのに0%",IF($F61="","期限が未入力",IF($J61="遅延","遅延（対応が必要）",IF(AND($G61="",$D61&lt;&gt;"完了"),"次の一手が空","OK"))))))))))))</f>
        <v/>
      </c>
    </row>
    <row r="62" hidden="1" ht="22" customHeight="1">
      <c r="A62" s="58" t="n"/>
      <c r="B62" s="59" t="n"/>
      <c r="C62" s="59" t="n"/>
      <c r="D62" s="59" t="n"/>
      <c r="E62" s="60" t="n"/>
      <c r="F62" s="56" t="n"/>
      <c r="G62" s="58" t="n"/>
      <c r="H62" s="58" t="n"/>
      <c r="I62" s="44">
        <f>IF($F62="","",$F62-$B$2)</f>
        <v/>
      </c>
      <c r="J62" s="15">
        <f>IF(AND($A62="",$D62=""),"",IF($D62="完了","完了",IF($F62="","期限なし",IF($I62&lt;0,"遅延",IF($I62&lt;=$B$3,"まもなく期限","余裕あり")))))</f>
        <v/>
      </c>
      <c r="K62" s="45">
        <f>IF(OR($A62="",$D62="完了",$F62="",$E62=""),"",IF($I62&lt;=0,"",ROUND((100-$E62)/$I62,0)))</f>
        <v/>
      </c>
      <c r="L62" s="15">
        <f>IF($F62="","",TEXT($F62,"yyyy/mm"))</f>
        <v/>
      </c>
      <c r="M62" s="15">
        <f>IF(AND($A62="",$C62="",$D62="",$F62=""),"",IF($A62="","タスク名が未入力",IF($C62="","担当が未入力",IF(COUNTIF('集計を見る'!$A$25:$A$32,$C62)=0,"担当が一覧にない",IF($D62="","状態が未入力",IF($E62="","進捗率が未入力",IF(AND($D62="完了",$E62&lt;&gt;100),"完了なのに100%でない",IF(AND($E62=100,$D62&lt;&gt;"完了"),"100%なのに完了でない",IF(AND($D62="進行中",$E62=0),"進行中なのに0%",IF($F62="","期限が未入力",IF($J62="遅延","遅延（対応が必要）",IF(AND($G62="",$D62&lt;&gt;"完了"),"次の一手が空","OK"))))))))))))</f>
        <v/>
      </c>
    </row>
    <row r="63" hidden="1" ht="22" customHeight="1">
      <c r="A63" s="58" t="n"/>
      <c r="B63" s="59" t="n"/>
      <c r="C63" s="59" t="n"/>
      <c r="D63" s="59" t="n"/>
      <c r="E63" s="60" t="n"/>
      <c r="F63" s="56" t="n"/>
      <c r="G63" s="58" t="n"/>
      <c r="H63" s="58" t="n"/>
      <c r="I63" s="42">
        <f>IF($F63="","",$F63-$B$2)</f>
        <v/>
      </c>
      <c r="J63" s="12">
        <f>IF(AND($A63="",$D63=""),"",IF($D63="完了","完了",IF($F63="","期限なし",IF($I63&lt;0,"遅延",IF($I63&lt;=$B$3,"まもなく期限","余裕あり")))))</f>
        <v/>
      </c>
      <c r="K63" s="43">
        <f>IF(OR($A63="",$D63="完了",$F63="",$E63=""),"",IF($I63&lt;=0,"",ROUND((100-$E63)/$I63,0)))</f>
        <v/>
      </c>
      <c r="L63" s="12">
        <f>IF($F63="","",TEXT($F63,"yyyy/mm"))</f>
        <v/>
      </c>
      <c r="M63" s="12">
        <f>IF(AND($A63="",$C63="",$D63="",$F63=""),"",IF($A63="","タスク名が未入力",IF($C63="","担当が未入力",IF(COUNTIF('集計を見る'!$A$25:$A$32,$C63)=0,"担当が一覧にない",IF($D63="","状態が未入力",IF($E63="","進捗率が未入力",IF(AND($D63="完了",$E63&lt;&gt;100),"完了なのに100%でない",IF(AND($E63=100,$D63&lt;&gt;"完了"),"100%なのに完了でない",IF(AND($D63="進行中",$E63=0),"進行中なのに0%",IF($F63="","期限が未入力",IF($J63="遅延","遅延（対応が必要）",IF(AND($G63="",$D63&lt;&gt;"完了"),"次の一手が空","OK"))))))))))))</f>
        <v/>
      </c>
    </row>
    <row r="64" hidden="1" ht="22" customHeight="1">
      <c r="A64" s="58" t="n"/>
      <c r="B64" s="59" t="n"/>
      <c r="C64" s="59" t="n"/>
      <c r="D64" s="59" t="n"/>
      <c r="E64" s="60" t="n"/>
      <c r="F64" s="56" t="n"/>
      <c r="G64" s="58" t="n"/>
      <c r="H64" s="58" t="n"/>
      <c r="I64" s="44">
        <f>IF($F64="","",$F64-$B$2)</f>
        <v/>
      </c>
      <c r="J64" s="15">
        <f>IF(AND($A64="",$D64=""),"",IF($D64="完了","完了",IF($F64="","期限なし",IF($I64&lt;0,"遅延",IF($I64&lt;=$B$3,"まもなく期限","余裕あり")))))</f>
        <v/>
      </c>
      <c r="K64" s="45">
        <f>IF(OR($A64="",$D64="完了",$F64="",$E64=""),"",IF($I64&lt;=0,"",ROUND((100-$E64)/$I64,0)))</f>
        <v/>
      </c>
      <c r="L64" s="15">
        <f>IF($F64="","",TEXT($F64,"yyyy/mm"))</f>
        <v/>
      </c>
      <c r="M64" s="15">
        <f>IF(AND($A64="",$C64="",$D64="",$F64=""),"",IF($A64="","タスク名が未入力",IF($C64="","担当が未入力",IF(COUNTIF('集計を見る'!$A$25:$A$32,$C64)=0,"担当が一覧にない",IF($D64="","状態が未入力",IF($E64="","進捗率が未入力",IF(AND($D64="完了",$E64&lt;&gt;100),"完了なのに100%でない",IF(AND($E64=100,$D64&lt;&gt;"完了"),"100%なのに完了でない",IF(AND($D64="進行中",$E64=0),"進行中なのに0%",IF($F64="","期限が未入力",IF($J64="遅延","遅延（対応が必要）",IF(AND($G64="",$D64&lt;&gt;"完了"),"次の一手が空","OK"))))))))))))</f>
        <v/>
      </c>
    </row>
    <row r="65" hidden="1" ht="22" customHeight="1">
      <c r="A65" s="58" t="n"/>
      <c r="B65" s="59" t="n"/>
      <c r="C65" s="59" t="n"/>
      <c r="D65" s="59" t="n"/>
      <c r="E65" s="60" t="n"/>
      <c r="F65" s="56" t="n"/>
      <c r="G65" s="58" t="n"/>
      <c r="H65" s="58" t="n"/>
      <c r="I65" s="42">
        <f>IF($F65="","",$F65-$B$2)</f>
        <v/>
      </c>
      <c r="J65" s="12">
        <f>IF(AND($A65="",$D65=""),"",IF($D65="完了","完了",IF($F65="","期限なし",IF($I65&lt;0,"遅延",IF($I65&lt;=$B$3,"まもなく期限","余裕あり")))))</f>
        <v/>
      </c>
      <c r="K65" s="43">
        <f>IF(OR($A65="",$D65="完了",$F65="",$E65=""),"",IF($I65&lt;=0,"",ROUND((100-$E65)/$I65,0)))</f>
        <v/>
      </c>
      <c r="L65" s="12">
        <f>IF($F65="","",TEXT($F65,"yyyy/mm"))</f>
        <v/>
      </c>
      <c r="M65" s="12">
        <f>IF(AND($A65="",$C65="",$D65="",$F65=""),"",IF($A65="","タスク名が未入力",IF($C65="","担当が未入力",IF(COUNTIF('集計を見る'!$A$25:$A$32,$C65)=0,"担当が一覧にない",IF($D65="","状態が未入力",IF($E65="","進捗率が未入力",IF(AND($D65="完了",$E65&lt;&gt;100),"完了なのに100%でない",IF(AND($E65=100,$D65&lt;&gt;"完了"),"100%なのに完了でない",IF(AND($D65="進行中",$E65=0),"進行中なのに0%",IF($F65="","期限が未入力",IF($J65="遅延","遅延（対応が必要）",IF(AND($G65="",$D65&lt;&gt;"完了"),"次の一手が空","OK"))))))))))))</f>
        <v/>
      </c>
    </row>
    <row r="66" hidden="1" ht="22" customHeight="1">
      <c r="A66" s="58" t="n"/>
      <c r="B66" s="59" t="n"/>
      <c r="C66" s="59" t="n"/>
      <c r="D66" s="59" t="n"/>
      <c r="E66" s="60" t="n"/>
      <c r="F66" s="56" t="n"/>
      <c r="G66" s="58" t="n"/>
      <c r="H66" s="58" t="n"/>
      <c r="I66" s="44">
        <f>IF($F66="","",$F66-$B$2)</f>
        <v/>
      </c>
      <c r="J66" s="15">
        <f>IF(AND($A66="",$D66=""),"",IF($D66="完了","完了",IF($F66="","期限なし",IF($I66&lt;0,"遅延",IF($I66&lt;=$B$3,"まもなく期限","余裕あり")))))</f>
        <v/>
      </c>
      <c r="K66" s="45">
        <f>IF(OR($A66="",$D66="完了",$F66="",$E66=""),"",IF($I66&lt;=0,"",ROUND((100-$E66)/$I66,0)))</f>
        <v/>
      </c>
      <c r="L66" s="15">
        <f>IF($F66="","",TEXT($F66,"yyyy/mm"))</f>
        <v/>
      </c>
      <c r="M66" s="15">
        <f>IF(AND($A66="",$C66="",$D66="",$F66=""),"",IF($A66="","タスク名が未入力",IF($C66="","担当が未入力",IF(COUNTIF('集計を見る'!$A$25:$A$32,$C66)=0,"担当が一覧にない",IF($D66="","状態が未入力",IF($E66="","進捗率が未入力",IF(AND($D66="完了",$E66&lt;&gt;100),"完了なのに100%でない",IF(AND($E66=100,$D66&lt;&gt;"完了"),"100%なのに完了でない",IF(AND($D66="進行中",$E66=0),"進行中なのに0%",IF($F66="","期限が未入力",IF($J66="遅延","遅延（対応が必要）",IF(AND($G66="",$D66&lt;&gt;"完了"),"次の一手が空","OK"))))))))))))</f>
        <v/>
      </c>
    </row>
    <row r="67" hidden="1" ht="22" customHeight="1">
      <c r="A67" s="58" t="n"/>
      <c r="B67" s="59" t="n"/>
      <c r="C67" s="59" t="n"/>
      <c r="D67" s="59" t="n"/>
      <c r="E67" s="60" t="n"/>
      <c r="F67" s="56" t="n"/>
      <c r="G67" s="58" t="n"/>
      <c r="H67" s="58" t="n"/>
      <c r="I67" s="42">
        <f>IF($F67="","",$F67-$B$2)</f>
        <v/>
      </c>
      <c r="J67" s="12">
        <f>IF(AND($A67="",$D67=""),"",IF($D67="完了","完了",IF($F67="","期限なし",IF($I67&lt;0,"遅延",IF($I67&lt;=$B$3,"まもなく期限","余裕あり")))))</f>
        <v/>
      </c>
      <c r="K67" s="43">
        <f>IF(OR($A67="",$D67="完了",$F67="",$E67=""),"",IF($I67&lt;=0,"",ROUND((100-$E67)/$I67,0)))</f>
        <v/>
      </c>
      <c r="L67" s="12">
        <f>IF($F67="","",TEXT($F67,"yyyy/mm"))</f>
        <v/>
      </c>
      <c r="M67" s="12">
        <f>IF(AND($A67="",$C67="",$D67="",$F67=""),"",IF($A67="","タスク名が未入力",IF($C67="","担当が未入力",IF(COUNTIF('集計を見る'!$A$25:$A$32,$C67)=0,"担当が一覧にない",IF($D67="","状態が未入力",IF($E67="","進捗率が未入力",IF(AND($D67="完了",$E67&lt;&gt;100),"完了なのに100%でない",IF(AND($E67=100,$D67&lt;&gt;"完了"),"100%なのに完了でない",IF(AND($D67="進行中",$E67=0),"進行中なのに0%",IF($F67="","期限が未入力",IF($J67="遅延","遅延（対応が必要）",IF(AND($G67="",$D67&lt;&gt;"完了"),"次の一手が空","OK"))))))))))))</f>
        <v/>
      </c>
    </row>
    <row r="68" hidden="1" ht="22" customHeight="1">
      <c r="A68" s="58" t="n"/>
      <c r="B68" s="59" t="n"/>
      <c r="C68" s="59" t="n"/>
      <c r="D68" s="59" t="n"/>
      <c r="E68" s="60" t="n"/>
      <c r="F68" s="56" t="n"/>
      <c r="G68" s="58" t="n"/>
      <c r="H68" s="58" t="n"/>
      <c r="I68" s="44">
        <f>IF($F68="","",$F68-$B$2)</f>
        <v/>
      </c>
      <c r="J68" s="15">
        <f>IF(AND($A68="",$D68=""),"",IF($D68="完了","完了",IF($F68="","期限なし",IF($I68&lt;0,"遅延",IF($I68&lt;=$B$3,"まもなく期限","余裕あり")))))</f>
        <v/>
      </c>
      <c r="K68" s="45">
        <f>IF(OR($A68="",$D68="完了",$F68="",$E68=""),"",IF($I68&lt;=0,"",ROUND((100-$E68)/$I68,0)))</f>
        <v/>
      </c>
      <c r="L68" s="15">
        <f>IF($F68="","",TEXT($F68,"yyyy/mm"))</f>
        <v/>
      </c>
      <c r="M68" s="15">
        <f>IF(AND($A68="",$C68="",$D68="",$F68=""),"",IF($A68="","タスク名が未入力",IF($C68="","担当が未入力",IF(COUNTIF('集計を見る'!$A$25:$A$32,$C68)=0,"担当が一覧にない",IF($D68="","状態が未入力",IF($E68="","進捗率が未入力",IF(AND($D68="完了",$E68&lt;&gt;100),"完了なのに100%でない",IF(AND($E68=100,$D68&lt;&gt;"完了"),"100%なのに完了でない",IF(AND($D68="進行中",$E68=0),"進行中なのに0%",IF($F68="","期限が未入力",IF($J68="遅延","遅延（対応が必要）",IF(AND($G68="",$D68&lt;&gt;"完了"),"次の一手が空","OK"))))))))))))</f>
        <v/>
      </c>
    </row>
    <row r="69" hidden="1" ht="22" customHeight="1">
      <c r="A69" s="58" t="n"/>
      <c r="B69" s="59" t="n"/>
      <c r="C69" s="59" t="n"/>
      <c r="D69" s="59" t="n"/>
      <c r="E69" s="60" t="n"/>
      <c r="F69" s="56" t="n"/>
      <c r="G69" s="58" t="n"/>
      <c r="H69" s="58" t="n"/>
      <c r="I69" s="42">
        <f>IF($F69="","",$F69-$B$2)</f>
        <v/>
      </c>
      <c r="J69" s="12">
        <f>IF(AND($A69="",$D69=""),"",IF($D69="完了","完了",IF($F69="","期限なし",IF($I69&lt;0,"遅延",IF($I69&lt;=$B$3,"まもなく期限","余裕あり")))))</f>
        <v/>
      </c>
      <c r="K69" s="43">
        <f>IF(OR($A69="",$D69="完了",$F69="",$E69=""),"",IF($I69&lt;=0,"",ROUND((100-$E69)/$I69,0)))</f>
        <v/>
      </c>
      <c r="L69" s="12">
        <f>IF($F69="","",TEXT($F69,"yyyy/mm"))</f>
        <v/>
      </c>
      <c r="M69" s="12">
        <f>IF(AND($A69="",$C69="",$D69="",$F69=""),"",IF($A69="","タスク名が未入力",IF($C69="","担当が未入力",IF(COUNTIF('集計を見る'!$A$25:$A$32,$C69)=0,"担当が一覧にない",IF($D69="","状態が未入力",IF($E69="","進捗率が未入力",IF(AND($D69="完了",$E69&lt;&gt;100),"完了なのに100%でない",IF(AND($E69=100,$D69&lt;&gt;"完了"),"100%なのに完了でない",IF(AND($D69="進行中",$E69=0),"進行中なのに0%",IF($F69="","期限が未入力",IF($J69="遅延","遅延（対応が必要）",IF(AND($G69="",$D69&lt;&gt;"完了"),"次の一手が空","OK"))))))))))))</f>
        <v/>
      </c>
    </row>
    <row r="70" hidden="1" ht="22" customHeight="1">
      <c r="A70" s="58" t="n"/>
      <c r="B70" s="59" t="n"/>
      <c r="C70" s="59" t="n"/>
      <c r="D70" s="59" t="n"/>
      <c r="E70" s="60" t="n"/>
      <c r="F70" s="56" t="n"/>
      <c r="G70" s="58" t="n"/>
      <c r="H70" s="58" t="n"/>
      <c r="I70" s="44">
        <f>IF($F70="","",$F70-$B$2)</f>
        <v/>
      </c>
      <c r="J70" s="15">
        <f>IF(AND($A70="",$D70=""),"",IF($D70="完了","完了",IF($F70="","期限なし",IF($I70&lt;0,"遅延",IF($I70&lt;=$B$3,"まもなく期限","余裕あり")))))</f>
        <v/>
      </c>
      <c r="K70" s="45">
        <f>IF(OR($A70="",$D70="完了",$F70="",$E70=""),"",IF($I70&lt;=0,"",ROUND((100-$E70)/$I70,0)))</f>
        <v/>
      </c>
      <c r="L70" s="15">
        <f>IF($F70="","",TEXT($F70,"yyyy/mm"))</f>
        <v/>
      </c>
      <c r="M70" s="15">
        <f>IF(AND($A70="",$C70="",$D70="",$F70=""),"",IF($A70="","タスク名が未入力",IF($C70="","担当が未入力",IF(COUNTIF('集計を見る'!$A$25:$A$32,$C70)=0,"担当が一覧にない",IF($D70="","状態が未入力",IF($E70="","進捗率が未入力",IF(AND($D70="完了",$E70&lt;&gt;100),"完了なのに100%でない",IF(AND($E70=100,$D70&lt;&gt;"完了"),"100%なのに完了でない",IF(AND($D70="進行中",$E70=0),"進行中なのに0%",IF($F70="","期限が未入力",IF($J70="遅延","遅延（対応が必要）",IF(AND($G70="",$D70&lt;&gt;"完了"),"次の一手が空","OK"))))))))))))</f>
        <v/>
      </c>
    </row>
    <row r="71" hidden="1" ht="22" customHeight="1">
      <c r="A71" s="58" t="n"/>
      <c r="B71" s="59" t="n"/>
      <c r="C71" s="59" t="n"/>
      <c r="D71" s="59" t="n"/>
      <c r="E71" s="60" t="n"/>
      <c r="F71" s="56" t="n"/>
      <c r="G71" s="58" t="n"/>
      <c r="H71" s="58" t="n"/>
      <c r="I71" s="42">
        <f>IF($F71="","",$F71-$B$2)</f>
        <v/>
      </c>
      <c r="J71" s="12">
        <f>IF(AND($A71="",$D71=""),"",IF($D71="完了","完了",IF($F71="","期限なし",IF($I71&lt;0,"遅延",IF($I71&lt;=$B$3,"まもなく期限","余裕あり")))))</f>
        <v/>
      </c>
      <c r="K71" s="43">
        <f>IF(OR($A71="",$D71="完了",$F71="",$E71=""),"",IF($I71&lt;=0,"",ROUND((100-$E71)/$I71,0)))</f>
        <v/>
      </c>
      <c r="L71" s="12">
        <f>IF($F71="","",TEXT($F71,"yyyy/mm"))</f>
        <v/>
      </c>
      <c r="M71" s="12">
        <f>IF(AND($A71="",$C71="",$D71="",$F71=""),"",IF($A71="","タスク名が未入力",IF($C71="","担当が未入力",IF(COUNTIF('集計を見る'!$A$25:$A$32,$C71)=0,"担当が一覧にない",IF($D71="","状態が未入力",IF($E71="","進捗率が未入力",IF(AND($D71="完了",$E71&lt;&gt;100),"完了なのに100%でない",IF(AND($E71=100,$D71&lt;&gt;"完了"),"100%なのに完了でない",IF(AND($D71="進行中",$E71=0),"進行中なのに0%",IF($F71="","期限が未入力",IF($J71="遅延","遅延（対応が必要）",IF(AND($G71="",$D71&lt;&gt;"完了"),"次の一手が空","OK"))))))))))))</f>
        <v/>
      </c>
    </row>
    <row r="72" hidden="1" ht="22" customHeight="1">
      <c r="A72" s="58" t="n"/>
      <c r="B72" s="59" t="n"/>
      <c r="C72" s="59" t="n"/>
      <c r="D72" s="59" t="n"/>
      <c r="E72" s="60" t="n"/>
      <c r="F72" s="56" t="n"/>
      <c r="G72" s="58" t="n"/>
      <c r="H72" s="58" t="n"/>
      <c r="I72" s="44">
        <f>IF($F72="","",$F72-$B$2)</f>
        <v/>
      </c>
      <c r="J72" s="15">
        <f>IF(AND($A72="",$D72=""),"",IF($D72="完了","完了",IF($F72="","期限なし",IF($I72&lt;0,"遅延",IF($I72&lt;=$B$3,"まもなく期限","余裕あり")))))</f>
        <v/>
      </c>
      <c r="K72" s="45">
        <f>IF(OR($A72="",$D72="完了",$F72="",$E72=""),"",IF($I72&lt;=0,"",ROUND((100-$E72)/$I72,0)))</f>
        <v/>
      </c>
      <c r="L72" s="15">
        <f>IF($F72="","",TEXT($F72,"yyyy/mm"))</f>
        <v/>
      </c>
      <c r="M72" s="15">
        <f>IF(AND($A72="",$C72="",$D72="",$F72=""),"",IF($A72="","タスク名が未入力",IF($C72="","担当が未入力",IF(COUNTIF('集計を見る'!$A$25:$A$32,$C72)=0,"担当が一覧にない",IF($D72="","状態が未入力",IF($E72="","進捗率が未入力",IF(AND($D72="完了",$E72&lt;&gt;100),"完了なのに100%でない",IF(AND($E72=100,$D72&lt;&gt;"完了"),"100%なのに完了でない",IF(AND($D72="進行中",$E72=0),"進行中なのに0%",IF($F72="","期限が未入力",IF($J72="遅延","遅延（対応が必要）",IF(AND($G72="",$D72&lt;&gt;"完了"),"次の一手が空","OK"))))))))))))</f>
        <v/>
      </c>
    </row>
    <row r="73" hidden="1" ht="22" customHeight="1">
      <c r="A73" s="58" t="n"/>
      <c r="B73" s="59" t="n"/>
      <c r="C73" s="59" t="n"/>
      <c r="D73" s="59" t="n"/>
      <c r="E73" s="60" t="n"/>
      <c r="F73" s="56" t="n"/>
      <c r="G73" s="58" t="n"/>
      <c r="H73" s="58" t="n"/>
      <c r="I73" s="42">
        <f>IF($F73="","",$F73-$B$2)</f>
        <v/>
      </c>
      <c r="J73" s="12">
        <f>IF(AND($A73="",$D73=""),"",IF($D73="完了","完了",IF($F73="","期限なし",IF($I73&lt;0,"遅延",IF($I73&lt;=$B$3,"まもなく期限","余裕あり")))))</f>
        <v/>
      </c>
      <c r="K73" s="43">
        <f>IF(OR($A73="",$D73="完了",$F73="",$E73=""),"",IF($I73&lt;=0,"",ROUND((100-$E73)/$I73,0)))</f>
        <v/>
      </c>
      <c r="L73" s="12">
        <f>IF($F73="","",TEXT($F73,"yyyy/mm"))</f>
        <v/>
      </c>
      <c r="M73" s="12">
        <f>IF(AND($A73="",$C73="",$D73="",$F73=""),"",IF($A73="","タスク名が未入力",IF($C73="","担当が未入力",IF(COUNTIF('集計を見る'!$A$25:$A$32,$C73)=0,"担当が一覧にない",IF($D73="","状態が未入力",IF($E73="","進捗率が未入力",IF(AND($D73="完了",$E73&lt;&gt;100),"完了なのに100%でない",IF(AND($E73=100,$D73&lt;&gt;"完了"),"100%なのに完了でない",IF(AND($D73="進行中",$E73=0),"進行中なのに0%",IF($F73="","期限が未入力",IF($J73="遅延","遅延（対応が必要）",IF(AND($G73="",$D73&lt;&gt;"完了"),"次の一手が空","OK"))))))))))))</f>
        <v/>
      </c>
    </row>
    <row r="74" hidden="1" ht="22" customHeight="1">
      <c r="A74" s="58" t="n"/>
      <c r="B74" s="59" t="n"/>
      <c r="C74" s="59" t="n"/>
      <c r="D74" s="59" t="n"/>
      <c r="E74" s="60" t="n"/>
      <c r="F74" s="56" t="n"/>
      <c r="G74" s="58" t="n"/>
      <c r="H74" s="58" t="n"/>
      <c r="I74" s="44">
        <f>IF($F74="","",$F74-$B$2)</f>
        <v/>
      </c>
      <c r="J74" s="15">
        <f>IF(AND($A74="",$D74=""),"",IF($D74="完了","完了",IF($F74="","期限なし",IF($I74&lt;0,"遅延",IF($I74&lt;=$B$3,"まもなく期限","余裕あり")))))</f>
        <v/>
      </c>
      <c r="K74" s="45">
        <f>IF(OR($A74="",$D74="完了",$F74="",$E74=""),"",IF($I74&lt;=0,"",ROUND((100-$E74)/$I74,0)))</f>
        <v/>
      </c>
      <c r="L74" s="15">
        <f>IF($F74="","",TEXT($F74,"yyyy/mm"))</f>
        <v/>
      </c>
      <c r="M74" s="15">
        <f>IF(AND($A74="",$C74="",$D74="",$F74=""),"",IF($A74="","タスク名が未入力",IF($C74="","担当が未入力",IF(COUNTIF('集計を見る'!$A$25:$A$32,$C74)=0,"担当が一覧にない",IF($D74="","状態が未入力",IF($E74="","進捗率が未入力",IF(AND($D74="完了",$E74&lt;&gt;100),"完了なのに100%でない",IF(AND($E74=100,$D74&lt;&gt;"完了"),"100%なのに完了でない",IF(AND($D74="進行中",$E74=0),"進行中なのに0%",IF($F74="","期限が未入力",IF($J74="遅延","遅延（対応が必要）",IF(AND($G74="",$D74&lt;&gt;"完了"),"次の一手が空","OK"))))))))))))</f>
        <v/>
      </c>
    </row>
    <row r="75" hidden="1" ht="22" customHeight="1">
      <c r="A75" s="58" t="n"/>
      <c r="B75" s="59" t="n"/>
      <c r="C75" s="59" t="n"/>
      <c r="D75" s="59" t="n"/>
      <c r="E75" s="60" t="n"/>
      <c r="F75" s="56" t="n"/>
      <c r="G75" s="58" t="n"/>
      <c r="H75" s="58" t="n"/>
      <c r="I75" s="42">
        <f>IF($F75="","",$F75-$B$2)</f>
        <v/>
      </c>
      <c r="J75" s="12">
        <f>IF(AND($A75="",$D75=""),"",IF($D75="完了","完了",IF($F75="","期限なし",IF($I75&lt;0,"遅延",IF($I75&lt;=$B$3,"まもなく期限","余裕あり")))))</f>
        <v/>
      </c>
      <c r="K75" s="43">
        <f>IF(OR($A75="",$D75="完了",$F75="",$E75=""),"",IF($I75&lt;=0,"",ROUND((100-$E75)/$I75,0)))</f>
        <v/>
      </c>
      <c r="L75" s="12">
        <f>IF($F75="","",TEXT($F75,"yyyy/mm"))</f>
        <v/>
      </c>
      <c r="M75" s="12">
        <f>IF(AND($A75="",$C75="",$D75="",$F75=""),"",IF($A75="","タスク名が未入力",IF($C75="","担当が未入力",IF(COUNTIF('集計を見る'!$A$25:$A$32,$C75)=0,"担当が一覧にない",IF($D75="","状態が未入力",IF($E75="","進捗率が未入力",IF(AND($D75="完了",$E75&lt;&gt;100),"完了なのに100%でない",IF(AND($E75=100,$D75&lt;&gt;"完了"),"100%なのに完了でない",IF(AND($D75="進行中",$E75=0),"進行中なのに0%",IF($F75="","期限が未入力",IF($J75="遅延","遅延（対応が必要）",IF(AND($G75="",$D75&lt;&gt;"完了"),"次の一手が空","OK"))))))))))))</f>
        <v/>
      </c>
    </row>
    <row r="76" hidden="1" ht="22" customHeight="1">
      <c r="A76" s="58" t="n"/>
      <c r="B76" s="59" t="n"/>
      <c r="C76" s="59" t="n"/>
      <c r="D76" s="59" t="n"/>
      <c r="E76" s="60" t="n"/>
      <c r="F76" s="56" t="n"/>
      <c r="G76" s="58" t="n"/>
      <c r="H76" s="58" t="n"/>
      <c r="I76" s="44">
        <f>IF($F76="","",$F76-$B$2)</f>
        <v/>
      </c>
      <c r="J76" s="15">
        <f>IF(AND($A76="",$D76=""),"",IF($D76="完了","完了",IF($F76="","期限なし",IF($I76&lt;0,"遅延",IF($I76&lt;=$B$3,"まもなく期限","余裕あり")))))</f>
        <v/>
      </c>
      <c r="K76" s="45">
        <f>IF(OR($A76="",$D76="完了",$F76="",$E76=""),"",IF($I76&lt;=0,"",ROUND((100-$E76)/$I76,0)))</f>
        <v/>
      </c>
      <c r="L76" s="15">
        <f>IF($F76="","",TEXT($F76,"yyyy/mm"))</f>
        <v/>
      </c>
      <c r="M76" s="15">
        <f>IF(AND($A76="",$C76="",$D76="",$F76=""),"",IF($A76="","タスク名が未入力",IF($C76="","担当が未入力",IF(COUNTIF('集計を見る'!$A$25:$A$32,$C76)=0,"担当が一覧にない",IF($D76="","状態が未入力",IF($E76="","進捗率が未入力",IF(AND($D76="完了",$E76&lt;&gt;100),"完了なのに100%でない",IF(AND($E76=100,$D76&lt;&gt;"完了"),"100%なのに完了でない",IF(AND($D76="進行中",$E76=0),"進行中なのに0%",IF($F76="","期限が未入力",IF($J76="遅延","遅延（対応が必要）",IF(AND($G76="",$D76&lt;&gt;"完了"),"次の一手が空","OK"))))))))))))</f>
        <v/>
      </c>
    </row>
    <row r="77" hidden="1" ht="22" customHeight="1">
      <c r="A77" s="58" t="n"/>
      <c r="B77" s="59" t="n"/>
      <c r="C77" s="59" t="n"/>
      <c r="D77" s="59" t="n"/>
      <c r="E77" s="60" t="n"/>
      <c r="F77" s="56" t="n"/>
      <c r="G77" s="58" t="n"/>
      <c r="H77" s="58" t="n"/>
      <c r="I77" s="42">
        <f>IF($F77="","",$F77-$B$2)</f>
        <v/>
      </c>
      <c r="J77" s="12">
        <f>IF(AND($A77="",$D77=""),"",IF($D77="完了","完了",IF($F77="","期限なし",IF($I77&lt;0,"遅延",IF($I77&lt;=$B$3,"まもなく期限","余裕あり")))))</f>
        <v/>
      </c>
      <c r="K77" s="43">
        <f>IF(OR($A77="",$D77="完了",$F77="",$E77=""),"",IF($I77&lt;=0,"",ROUND((100-$E77)/$I77,0)))</f>
        <v/>
      </c>
      <c r="L77" s="12">
        <f>IF($F77="","",TEXT($F77,"yyyy/mm"))</f>
        <v/>
      </c>
      <c r="M77" s="12">
        <f>IF(AND($A77="",$C77="",$D77="",$F77=""),"",IF($A77="","タスク名が未入力",IF($C77="","担当が未入力",IF(COUNTIF('集計を見る'!$A$25:$A$32,$C77)=0,"担当が一覧にない",IF($D77="","状態が未入力",IF($E77="","進捗率が未入力",IF(AND($D77="完了",$E77&lt;&gt;100),"完了なのに100%でない",IF(AND($E77=100,$D77&lt;&gt;"完了"),"100%なのに完了でない",IF(AND($D77="進行中",$E77=0),"進行中なのに0%",IF($F77="","期限が未入力",IF($J77="遅延","遅延（対応が必要）",IF(AND($G77="",$D77&lt;&gt;"完了"),"次の一手が空","OK"))))))))))))</f>
        <v/>
      </c>
    </row>
    <row r="78" hidden="1" ht="22" customHeight="1">
      <c r="A78" s="58" t="n"/>
      <c r="B78" s="59" t="n"/>
      <c r="C78" s="59" t="n"/>
      <c r="D78" s="59" t="n"/>
      <c r="E78" s="60" t="n"/>
      <c r="F78" s="56" t="n"/>
      <c r="G78" s="58" t="n"/>
      <c r="H78" s="58" t="n"/>
      <c r="I78" s="44">
        <f>IF($F78="","",$F78-$B$2)</f>
        <v/>
      </c>
      <c r="J78" s="15">
        <f>IF(AND($A78="",$D78=""),"",IF($D78="完了","完了",IF($F78="","期限なし",IF($I78&lt;0,"遅延",IF($I78&lt;=$B$3,"まもなく期限","余裕あり")))))</f>
        <v/>
      </c>
      <c r="K78" s="45">
        <f>IF(OR($A78="",$D78="完了",$F78="",$E78=""),"",IF($I78&lt;=0,"",ROUND((100-$E78)/$I78,0)))</f>
        <v/>
      </c>
      <c r="L78" s="15">
        <f>IF($F78="","",TEXT($F78,"yyyy/mm"))</f>
        <v/>
      </c>
      <c r="M78" s="15">
        <f>IF(AND($A78="",$C78="",$D78="",$F78=""),"",IF($A78="","タスク名が未入力",IF($C78="","担当が未入力",IF(COUNTIF('集計を見る'!$A$25:$A$32,$C78)=0,"担当が一覧にない",IF($D78="","状態が未入力",IF($E78="","進捗率が未入力",IF(AND($D78="完了",$E78&lt;&gt;100),"完了なのに100%でない",IF(AND($E78=100,$D78&lt;&gt;"完了"),"100%なのに完了でない",IF(AND($D78="進行中",$E78=0),"進行中なのに0%",IF($F78="","期限が未入力",IF($J78="遅延","遅延（対応が必要）",IF(AND($G78="",$D78&lt;&gt;"完了"),"次の一手が空","OK"))))))))))))</f>
        <v/>
      </c>
    </row>
    <row r="79" hidden="1" ht="22" customHeight="1">
      <c r="A79" s="58" t="n"/>
      <c r="B79" s="59" t="n"/>
      <c r="C79" s="59" t="n"/>
      <c r="D79" s="59" t="n"/>
      <c r="E79" s="60" t="n"/>
      <c r="F79" s="56" t="n"/>
      <c r="G79" s="58" t="n"/>
      <c r="H79" s="58" t="n"/>
      <c r="I79" s="42">
        <f>IF($F79="","",$F79-$B$2)</f>
        <v/>
      </c>
      <c r="J79" s="12">
        <f>IF(AND($A79="",$D79=""),"",IF($D79="完了","完了",IF($F79="","期限なし",IF($I79&lt;0,"遅延",IF($I79&lt;=$B$3,"まもなく期限","余裕あり")))))</f>
        <v/>
      </c>
      <c r="K79" s="43">
        <f>IF(OR($A79="",$D79="完了",$F79="",$E79=""),"",IF($I79&lt;=0,"",ROUND((100-$E79)/$I79,0)))</f>
        <v/>
      </c>
      <c r="L79" s="12">
        <f>IF($F79="","",TEXT($F79,"yyyy/mm"))</f>
        <v/>
      </c>
      <c r="M79" s="12">
        <f>IF(AND($A79="",$C79="",$D79="",$F79=""),"",IF($A79="","タスク名が未入力",IF($C79="","担当が未入力",IF(COUNTIF('集計を見る'!$A$25:$A$32,$C79)=0,"担当が一覧にない",IF($D79="","状態が未入力",IF($E79="","進捗率が未入力",IF(AND($D79="完了",$E79&lt;&gt;100),"完了なのに100%でない",IF(AND($E79=100,$D79&lt;&gt;"完了"),"100%なのに完了でない",IF(AND($D79="進行中",$E79=0),"進行中なのに0%",IF($F79="","期限が未入力",IF($J79="遅延","遅延（対応が必要）",IF(AND($G79="",$D79&lt;&gt;"完了"),"次の一手が空","OK"))))))))))))</f>
        <v/>
      </c>
    </row>
    <row r="80" hidden="1" ht="22" customHeight="1">
      <c r="A80" s="58" t="n"/>
      <c r="B80" s="59" t="n"/>
      <c r="C80" s="59" t="n"/>
      <c r="D80" s="59" t="n"/>
      <c r="E80" s="60" t="n"/>
      <c r="F80" s="56" t="n"/>
      <c r="G80" s="58" t="n"/>
      <c r="H80" s="58" t="n"/>
      <c r="I80" s="44">
        <f>IF($F80="","",$F80-$B$2)</f>
        <v/>
      </c>
      <c r="J80" s="15">
        <f>IF(AND($A80="",$D80=""),"",IF($D80="完了","完了",IF($F80="","期限なし",IF($I80&lt;0,"遅延",IF($I80&lt;=$B$3,"まもなく期限","余裕あり")))))</f>
        <v/>
      </c>
      <c r="K80" s="45">
        <f>IF(OR($A80="",$D80="完了",$F80="",$E80=""),"",IF($I80&lt;=0,"",ROUND((100-$E80)/$I80,0)))</f>
        <v/>
      </c>
      <c r="L80" s="15">
        <f>IF($F80="","",TEXT($F80,"yyyy/mm"))</f>
        <v/>
      </c>
      <c r="M80" s="15">
        <f>IF(AND($A80="",$C80="",$D80="",$F80=""),"",IF($A80="","タスク名が未入力",IF($C80="","担当が未入力",IF(COUNTIF('集計を見る'!$A$25:$A$32,$C80)=0,"担当が一覧にない",IF($D80="","状態が未入力",IF($E80="","進捗率が未入力",IF(AND($D80="完了",$E80&lt;&gt;100),"完了なのに100%でない",IF(AND($E80=100,$D80&lt;&gt;"完了"),"100%なのに完了でない",IF(AND($D80="進行中",$E80=0),"進行中なのに0%",IF($F80="","期限が未入力",IF($J80="遅延","遅延（対応が必要）",IF(AND($G80="",$D80&lt;&gt;"完了"),"次の一手が空","OK"))))))))))))</f>
        <v/>
      </c>
    </row>
    <row r="81" hidden="1" ht="22" customHeight="1">
      <c r="A81" s="58" t="n"/>
      <c r="B81" s="59" t="n"/>
      <c r="C81" s="59" t="n"/>
      <c r="D81" s="59" t="n"/>
      <c r="E81" s="60" t="n"/>
      <c r="F81" s="56" t="n"/>
      <c r="G81" s="58" t="n"/>
      <c r="H81" s="58" t="n"/>
      <c r="I81" s="42">
        <f>IF($F81="","",$F81-$B$2)</f>
        <v/>
      </c>
      <c r="J81" s="12">
        <f>IF(AND($A81="",$D81=""),"",IF($D81="完了","完了",IF($F81="","期限なし",IF($I81&lt;0,"遅延",IF($I81&lt;=$B$3,"まもなく期限","余裕あり")))))</f>
        <v/>
      </c>
      <c r="K81" s="43">
        <f>IF(OR($A81="",$D81="完了",$F81="",$E81=""),"",IF($I81&lt;=0,"",ROUND((100-$E81)/$I81,0)))</f>
        <v/>
      </c>
      <c r="L81" s="12">
        <f>IF($F81="","",TEXT($F81,"yyyy/mm"))</f>
        <v/>
      </c>
      <c r="M81" s="12">
        <f>IF(AND($A81="",$C81="",$D81="",$F81=""),"",IF($A81="","タスク名が未入力",IF($C81="","担当が未入力",IF(COUNTIF('集計を見る'!$A$25:$A$32,$C81)=0,"担当が一覧にない",IF($D81="","状態が未入力",IF($E81="","進捗率が未入力",IF(AND($D81="完了",$E81&lt;&gt;100),"完了なのに100%でない",IF(AND($E81=100,$D81&lt;&gt;"完了"),"100%なのに完了でない",IF(AND($D81="進行中",$E81=0),"進行中なのに0%",IF($F81="","期限が未入力",IF($J81="遅延","遅延（対応が必要）",IF(AND($G81="",$D81&lt;&gt;"完了"),"次の一手が空","OK"))))))))))))</f>
        <v/>
      </c>
    </row>
    <row r="82" hidden="1" ht="22" customHeight="1">
      <c r="A82" s="58" t="n"/>
      <c r="B82" s="59" t="n"/>
      <c r="C82" s="59" t="n"/>
      <c r="D82" s="59" t="n"/>
      <c r="E82" s="60" t="n"/>
      <c r="F82" s="56" t="n"/>
      <c r="G82" s="58" t="n"/>
      <c r="H82" s="58" t="n"/>
      <c r="I82" s="44">
        <f>IF($F82="","",$F82-$B$2)</f>
        <v/>
      </c>
      <c r="J82" s="15">
        <f>IF(AND($A82="",$D82=""),"",IF($D82="完了","完了",IF($F82="","期限なし",IF($I82&lt;0,"遅延",IF($I82&lt;=$B$3,"まもなく期限","余裕あり")))))</f>
        <v/>
      </c>
      <c r="K82" s="45">
        <f>IF(OR($A82="",$D82="完了",$F82="",$E82=""),"",IF($I82&lt;=0,"",ROUND((100-$E82)/$I82,0)))</f>
        <v/>
      </c>
      <c r="L82" s="15">
        <f>IF($F82="","",TEXT($F82,"yyyy/mm"))</f>
        <v/>
      </c>
      <c r="M82" s="15">
        <f>IF(AND($A82="",$C82="",$D82="",$F82=""),"",IF($A82="","タスク名が未入力",IF($C82="","担当が未入力",IF(COUNTIF('集計を見る'!$A$25:$A$32,$C82)=0,"担当が一覧にない",IF($D82="","状態が未入力",IF($E82="","進捗率が未入力",IF(AND($D82="完了",$E82&lt;&gt;100),"完了なのに100%でない",IF(AND($E82=100,$D82&lt;&gt;"完了"),"100%なのに完了でない",IF(AND($D82="進行中",$E82=0),"進行中なのに0%",IF($F82="","期限が未入力",IF($J82="遅延","遅延（対応が必要）",IF(AND($G82="",$D82&lt;&gt;"完了"),"次の一手が空","OK"))))))))))))</f>
        <v/>
      </c>
    </row>
    <row r="83" hidden="1" ht="22" customHeight="1">
      <c r="A83" s="58" t="n"/>
      <c r="B83" s="59" t="n"/>
      <c r="C83" s="59" t="n"/>
      <c r="D83" s="59" t="n"/>
      <c r="E83" s="60" t="n"/>
      <c r="F83" s="56" t="n"/>
      <c r="G83" s="58" t="n"/>
      <c r="H83" s="58" t="n"/>
      <c r="I83" s="42">
        <f>IF($F83="","",$F83-$B$2)</f>
        <v/>
      </c>
      <c r="J83" s="12">
        <f>IF(AND($A83="",$D83=""),"",IF($D83="完了","完了",IF($F83="","期限なし",IF($I83&lt;0,"遅延",IF($I83&lt;=$B$3,"まもなく期限","余裕あり")))))</f>
        <v/>
      </c>
      <c r="K83" s="43">
        <f>IF(OR($A83="",$D83="完了",$F83="",$E83=""),"",IF($I83&lt;=0,"",ROUND((100-$E83)/$I83,0)))</f>
        <v/>
      </c>
      <c r="L83" s="12">
        <f>IF($F83="","",TEXT($F83,"yyyy/mm"))</f>
        <v/>
      </c>
      <c r="M83" s="12">
        <f>IF(AND($A83="",$C83="",$D83="",$F83=""),"",IF($A83="","タスク名が未入力",IF($C83="","担当が未入力",IF(COUNTIF('集計を見る'!$A$25:$A$32,$C83)=0,"担当が一覧にない",IF($D83="","状態が未入力",IF($E83="","進捗率が未入力",IF(AND($D83="完了",$E83&lt;&gt;100),"完了なのに100%でない",IF(AND($E83=100,$D83&lt;&gt;"完了"),"100%なのに完了でない",IF(AND($D83="進行中",$E83=0),"進行中なのに0%",IF($F83="","期限が未入力",IF($J83="遅延","遅延（対応が必要）",IF(AND($G83="",$D83&lt;&gt;"完了"),"次の一手が空","OK"))))))))))))</f>
        <v/>
      </c>
    </row>
    <row r="84" hidden="1" ht="22" customHeight="1">
      <c r="A84" s="58" t="n"/>
      <c r="B84" s="59" t="n"/>
      <c r="C84" s="59" t="n"/>
      <c r="D84" s="59" t="n"/>
      <c r="E84" s="60" t="n"/>
      <c r="F84" s="56" t="n"/>
      <c r="G84" s="58" t="n"/>
      <c r="H84" s="58" t="n"/>
      <c r="I84" s="44">
        <f>IF($F84="","",$F84-$B$2)</f>
        <v/>
      </c>
      <c r="J84" s="15">
        <f>IF(AND($A84="",$D84=""),"",IF($D84="完了","完了",IF($F84="","期限なし",IF($I84&lt;0,"遅延",IF($I84&lt;=$B$3,"まもなく期限","余裕あり")))))</f>
        <v/>
      </c>
      <c r="K84" s="45">
        <f>IF(OR($A84="",$D84="完了",$F84="",$E84=""),"",IF($I84&lt;=0,"",ROUND((100-$E84)/$I84,0)))</f>
        <v/>
      </c>
      <c r="L84" s="15">
        <f>IF($F84="","",TEXT($F84,"yyyy/mm"))</f>
        <v/>
      </c>
      <c r="M84" s="15">
        <f>IF(AND($A84="",$C84="",$D84="",$F84=""),"",IF($A84="","タスク名が未入力",IF($C84="","担当が未入力",IF(COUNTIF('集計を見る'!$A$25:$A$32,$C84)=0,"担当が一覧にない",IF($D84="","状態が未入力",IF($E84="","進捗率が未入力",IF(AND($D84="完了",$E84&lt;&gt;100),"完了なのに100%でない",IF(AND($E84=100,$D84&lt;&gt;"完了"),"100%なのに完了でない",IF(AND($D84="進行中",$E84=0),"進行中なのに0%",IF($F84="","期限が未入力",IF($J84="遅延","遅延（対応が必要）",IF(AND($G84="",$D84&lt;&gt;"完了"),"次の一手が空","OK"))))))))))))</f>
        <v/>
      </c>
    </row>
    <row r="85" hidden="1" ht="22" customHeight="1">
      <c r="A85" s="58" t="n"/>
      <c r="B85" s="59" t="n"/>
      <c r="C85" s="59" t="n"/>
      <c r="D85" s="59" t="n"/>
      <c r="E85" s="60" t="n"/>
      <c r="F85" s="56" t="n"/>
      <c r="G85" s="58" t="n"/>
      <c r="H85" s="58" t="n"/>
      <c r="I85" s="42">
        <f>IF($F85="","",$F85-$B$2)</f>
        <v/>
      </c>
      <c r="J85" s="12">
        <f>IF(AND($A85="",$D85=""),"",IF($D85="完了","完了",IF($F85="","期限なし",IF($I85&lt;0,"遅延",IF($I85&lt;=$B$3,"まもなく期限","余裕あり")))))</f>
        <v/>
      </c>
      <c r="K85" s="43">
        <f>IF(OR($A85="",$D85="完了",$F85="",$E85=""),"",IF($I85&lt;=0,"",ROUND((100-$E85)/$I85,0)))</f>
        <v/>
      </c>
      <c r="L85" s="12">
        <f>IF($F85="","",TEXT($F85,"yyyy/mm"))</f>
        <v/>
      </c>
      <c r="M85" s="12">
        <f>IF(AND($A85="",$C85="",$D85="",$F85=""),"",IF($A85="","タスク名が未入力",IF($C85="","担当が未入力",IF(COUNTIF('集計を見る'!$A$25:$A$32,$C85)=0,"担当が一覧にない",IF($D85="","状態が未入力",IF($E85="","進捗率が未入力",IF(AND($D85="完了",$E85&lt;&gt;100),"完了なのに100%でない",IF(AND($E85=100,$D85&lt;&gt;"完了"),"100%なのに完了でない",IF(AND($D85="進行中",$E85=0),"進行中なのに0%",IF($F85="","期限が未入力",IF($J85="遅延","遅延（対応が必要）",IF(AND($G85="",$D85&lt;&gt;"完了"),"次の一手が空","OK"))))))))))))</f>
        <v/>
      </c>
    </row>
    <row r="86" hidden="1" ht="22" customHeight="1">
      <c r="A86" s="58" t="n"/>
      <c r="B86" s="59" t="n"/>
      <c r="C86" s="59" t="n"/>
      <c r="D86" s="59" t="n"/>
      <c r="E86" s="60" t="n"/>
      <c r="F86" s="56" t="n"/>
      <c r="G86" s="58" t="n"/>
      <c r="H86" s="58" t="n"/>
      <c r="I86" s="44">
        <f>IF($F86="","",$F86-$B$2)</f>
        <v/>
      </c>
      <c r="J86" s="15">
        <f>IF(AND($A86="",$D86=""),"",IF($D86="完了","完了",IF($F86="","期限なし",IF($I86&lt;0,"遅延",IF($I86&lt;=$B$3,"まもなく期限","余裕あり")))))</f>
        <v/>
      </c>
      <c r="K86" s="45">
        <f>IF(OR($A86="",$D86="完了",$F86="",$E86=""),"",IF($I86&lt;=0,"",ROUND((100-$E86)/$I86,0)))</f>
        <v/>
      </c>
      <c r="L86" s="15">
        <f>IF($F86="","",TEXT($F86,"yyyy/mm"))</f>
        <v/>
      </c>
      <c r="M86" s="15">
        <f>IF(AND($A86="",$C86="",$D86="",$F86=""),"",IF($A86="","タスク名が未入力",IF($C86="","担当が未入力",IF(COUNTIF('集計を見る'!$A$25:$A$32,$C86)=0,"担当が一覧にない",IF($D86="","状態が未入力",IF($E86="","進捗率が未入力",IF(AND($D86="完了",$E86&lt;&gt;100),"完了なのに100%でない",IF(AND($E86=100,$D86&lt;&gt;"完了"),"100%なのに完了でない",IF(AND($D86="進行中",$E86=0),"進行中なのに0%",IF($F86="","期限が未入力",IF($J86="遅延","遅延（対応が必要）",IF(AND($G86="",$D86&lt;&gt;"完了"),"次の一手が空","OK"))))))))))))</f>
        <v/>
      </c>
    </row>
    <row r="87" hidden="1" ht="22" customHeight="1">
      <c r="A87" s="58" t="n"/>
      <c r="B87" s="59" t="n"/>
      <c r="C87" s="59" t="n"/>
      <c r="D87" s="59" t="n"/>
      <c r="E87" s="60" t="n"/>
      <c r="F87" s="56" t="n"/>
      <c r="G87" s="58" t="n"/>
      <c r="H87" s="58" t="n"/>
      <c r="I87" s="42">
        <f>IF($F87="","",$F87-$B$2)</f>
        <v/>
      </c>
      <c r="J87" s="12">
        <f>IF(AND($A87="",$D87=""),"",IF($D87="完了","完了",IF($F87="","期限なし",IF($I87&lt;0,"遅延",IF($I87&lt;=$B$3,"まもなく期限","余裕あり")))))</f>
        <v/>
      </c>
      <c r="K87" s="43">
        <f>IF(OR($A87="",$D87="完了",$F87="",$E87=""),"",IF($I87&lt;=0,"",ROUND((100-$E87)/$I87,0)))</f>
        <v/>
      </c>
      <c r="L87" s="12">
        <f>IF($F87="","",TEXT($F87,"yyyy/mm"))</f>
        <v/>
      </c>
      <c r="M87" s="12">
        <f>IF(AND($A87="",$C87="",$D87="",$F87=""),"",IF($A87="","タスク名が未入力",IF($C87="","担当が未入力",IF(COUNTIF('集計を見る'!$A$25:$A$32,$C87)=0,"担当が一覧にない",IF($D87="","状態が未入力",IF($E87="","進捗率が未入力",IF(AND($D87="完了",$E87&lt;&gt;100),"完了なのに100%でない",IF(AND($E87=100,$D87&lt;&gt;"完了"),"100%なのに完了でない",IF(AND($D87="進行中",$E87=0),"進行中なのに0%",IF($F87="","期限が未入力",IF($J87="遅延","遅延（対応が必要）",IF(AND($G87="",$D87&lt;&gt;"完了"),"次の一手が空","OK"))))))))))))</f>
        <v/>
      </c>
    </row>
    <row r="88" hidden="1" ht="22" customHeight="1">
      <c r="A88" s="58" t="n"/>
      <c r="B88" s="59" t="n"/>
      <c r="C88" s="59" t="n"/>
      <c r="D88" s="59" t="n"/>
      <c r="E88" s="60" t="n"/>
      <c r="F88" s="56" t="n"/>
      <c r="G88" s="58" t="n"/>
      <c r="H88" s="58" t="n"/>
      <c r="I88" s="44">
        <f>IF($F88="","",$F88-$B$2)</f>
        <v/>
      </c>
      <c r="J88" s="15">
        <f>IF(AND($A88="",$D88=""),"",IF($D88="完了","完了",IF($F88="","期限なし",IF($I88&lt;0,"遅延",IF($I88&lt;=$B$3,"まもなく期限","余裕あり")))))</f>
        <v/>
      </c>
      <c r="K88" s="45">
        <f>IF(OR($A88="",$D88="完了",$F88="",$E88=""),"",IF($I88&lt;=0,"",ROUND((100-$E88)/$I88,0)))</f>
        <v/>
      </c>
      <c r="L88" s="15">
        <f>IF($F88="","",TEXT($F88,"yyyy/mm"))</f>
        <v/>
      </c>
      <c r="M88" s="15">
        <f>IF(AND($A88="",$C88="",$D88="",$F88=""),"",IF($A88="","タスク名が未入力",IF($C88="","担当が未入力",IF(COUNTIF('集計を見る'!$A$25:$A$32,$C88)=0,"担当が一覧にない",IF($D88="","状態が未入力",IF($E88="","進捗率が未入力",IF(AND($D88="完了",$E88&lt;&gt;100),"完了なのに100%でない",IF(AND($E88=100,$D88&lt;&gt;"完了"),"100%なのに完了でない",IF(AND($D88="進行中",$E88=0),"進行中なのに0%",IF($F88="","期限が未入力",IF($J88="遅延","遅延（対応が必要）",IF(AND($G88="",$D88&lt;&gt;"完了"),"次の一手が空","OK"))))))))))))</f>
        <v/>
      </c>
    </row>
    <row r="89" hidden="1" ht="22" customHeight="1">
      <c r="A89" s="58" t="n"/>
      <c r="B89" s="59" t="n"/>
      <c r="C89" s="59" t="n"/>
      <c r="D89" s="59" t="n"/>
      <c r="E89" s="60" t="n"/>
      <c r="F89" s="56" t="n"/>
      <c r="G89" s="58" t="n"/>
      <c r="H89" s="58" t="n"/>
      <c r="I89" s="42">
        <f>IF($F89="","",$F89-$B$2)</f>
        <v/>
      </c>
      <c r="J89" s="12">
        <f>IF(AND($A89="",$D89=""),"",IF($D89="完了","完了",IF($F89="","期限なし",IF($I89&lt;0,"遅延",IF($I89&lt;=$B$3,"まもなく期限","余裕あり")))))</f>
        <v/>
      </c>
      <c r="K89" s="43">
        <f>IF(OR($A89="",$D89="完了",$F89="",$E89=""),"",IF($I89&lt;=0,"",ROUND((100-$E89)/$I89,0)))</f>
        <v/>
      </c>
      <c r="L89" s="12">
        <f>IF($F89="","",TEXT($F89,"yyyy/mm"))</f>
        <v/>
      </c>
      <c r="M89" s="12">
        <f>IF(AND($A89="",$C89="",$D89="",$F89=""),"",IF($A89="","タスク名が未入力",IF($C89="","担当が未入力",IF(COUNTIF('集計を見る'!$A$25:$A$32,$C89)=0,"担当が一覧にない",IF($D89="","状態が未入力",IF($E89="","進捗率が未入力",IF(AND($D89="完了",$E89&lt;&gt;100),"完了なのに100%でない",IF(AND($E89=100,$D89&lt;&gt;"完了"),"100%なのに完了でない",IF(AND($D89="進行中",$E89=0),"進行中なのに0%",IF($F89="","期限が未入力",IF($J89="遅延","遅延（対応が必要）",IF(AND($G89="",$D89&lt;&gt;"完了"),"次の一手が空","OK"))))))))))))</f>
        <v/>
      </c>
    </row>
    <row r="90" hidden="1" ht="22" customHeight="1">
      <c r="A90" s="58" t="n"/>
      <c r="B90" s="59" t="n"/>
      <c r="C90" s="59" t="n"/>
      <c r="D90" s="59" t="n"/>
      <c r="E90" s="60" t="n"/>
      <c r="F90" s="56" t="n"/>
      <c r="G90" s="58" t="n"/>
      <c r="H90" s="58" t="n"/>
      <c r="I90" s="44">
        <f>IF($F90="","",$F90-$B$2)</f>
        <v/>
      </c>
      <c r="J90" s="15">
        <f>IF(AND($A90="",$D90=""),"",IF($D90="完了","完了",IF($F90="","期限なし",IF($I90&lt;0,"遅延",IF($I90&lt;=$B$3,"まもなく期限","余裕あり")))))</f>
        <v/>
      </c>
      <c r="K90" s="45">
        <f>IF(OR($A90="",$D90="完了",$F90="",$E90=""),"",IF($I90&lt;=0,"",ROUND((100-$E90)/$I90,0)))</f>
        <v/>
      </c>
      <c r="L90" s="15">
        <f>IF($F90="","",TEXT($F90,"yyyy/mm"))</f>
        <v/>
      </c>
      <c r="M90" s="15">
        <f>IF(AND($A90="",$C90="",$D90="",$F90=""),"",IF($A90="","タスク名が未入力",IF($C90="","担当が未入力",IF(COUNTIF('集計を見る'!$A$25:$A$32,$C90)=0,"担当が一覧にない",IF($D90="","状態が未入力",IF($E90="","進捗率が未入力",IF(AND($D90="完了",$E90&lt;&gt;100),"完了なのに100%でない",IF(AND($E90=100,$D90&lt;&gt;"完了"),"100%なのに完了でない",IF(AND($D90="進行中",$E90=0),"進行中なのに0%",IF($F90="","期限が未入力",IF($J90="遅延","遅延（対応が必要）",IF(AND($G90="",$D90&lt;&gt;"完了"),"次の一手が空","OK"))))))))))))</f>
        <v/>
      </c>
    </row>
    <row r="91" hidden="1" ht="22" customHeight="1">
      <c r="A91" s="58" t="n"/>
      <c r="B91" s="59" t="n"/>
      <c r="C91" s="59" t="n"/>
      <c r="D91" s="59" t="n"/>
      <c r="E91" s="60" t="n"/>
      <c r="F91" s="56" t="n"/>
      <c r="G91" s="58" t="n"/>
      <c r="H91" s="58" t="n"/>
      <c r="I91" s="42">
        <f>IF($F91="","",$F91-$B$2)</f>
        <v/>
      </c>
      <c r="J91" s="12">
        <f>IF(AND($A91="",$D91=""),"",IF($D91="完了","完了",IF($F91="","期限なし",IF($I91&lt;0,"遅延",IF($I91&lt;=$B$3,"まもなく期限","余裕あり")))))</f>
        <v/>
      </c>
      <c r="K91" s="43">
        <f>IF(OR($A91="",$D91="完了",$F91="",$E91=""),"",IF($I91&lt;=0,"",ROUND((100-$E91)/$I91,0)))</f>
        <v/>
      </c>
      <c r="L91" s="12">
        <f>IF($F91="","",TEXT($F91,"yyyy/mm"))</f>
        <v/>
      </c>
      <c r="M91" s="12">
        <f>IF(AND($A91="",$C91="",$D91="",$F91=""),"",IF($A91="","タスク名が未入力",IF($C91="","担当が未入力",IF(COUNTIF('集計を見る'!$A$25:$A$32,$C91)=0,"担当が一覧にない",IF($D91="","状態が未入力",IF($E91="","進捗率が未入力",IF(AND($D91="完了",$E91&lt;&gt;100),"完了なのに100%でない",IF(AND($E91=100,$D91&lt;&gt;"完了"),"100%なのに完了でない",IF(AND($D91="進行中",$E91=0),"進行中なのに0%",IF($F91="","期限が未入力",IF($J91="遅延","遅延（対応が必要）",IF(AND($G91="",$D91&lt;&gt;"完了"),"次の一手が空","OK"))))))))))))</f>
        <v/>
      </c>
    </row>
    <row r="92" hidden="1" ht="22" customHeight="1">
      <c r="A92" s="58" t="n"/>
      <c r="B92" s="59" t="n"/>
      <c r="C92" s="59" t="n"/>
      <c r="D92" s="59" t="n"/>
      <c r="E92" s="60" t="n"/>
      <c r="F92" s="56" t="n"/>
      <c r="G92" s="58" t="n"/>
      <c r="H92" s="58" t="n"/>
      <c r="I92" s="44">
        <f>IF($F92="","",$F92-$B$2)</f>
        <v/>
      </c>
      <c r="J92" s="15">
        <f>IF(AND($A92="",$D92=""),"",IF($D92="完了","完了",IF($F92="","期限なし",IF($I92&lt;0,"遅延",IF($I92&lt;=$B$3,"まもなく期限","余裕あり")))))</f>
        <v/>
      </c>
      <c r="K92" s="45">
        <f>IF(OR($A92="",$D92="完了",$F92="",$E92=""),"",IF($I92&lt;=0,"",ROUND((100-$E92)/$I92,0)))</f>
        <v/>
      </c>
      <c r="L92" s="15">
        <f>IF($F92="","",TEXT($F92,"yyyy/mm"))</f>
        <v/>
      </c>
      <c r="M92" s="15">
        <f>IF(AND($A92="",$C92="",$D92="",$F92=""),"",IF($A92="","タスク名が未入力",IF($C92="","担当が未入力",IF(COUNTIF('集計を見る'!$A$25:$A$32,$C92)=0,"担当が一覧にない",IF($D92="","状態が未入力",IF($E92="","進捗率が未入力",IF(AND($D92="完了",$E92&lt;&gt;100),"完了なのに100%でない",IF(AND($E92=100,$D92&lt;&gt;"完了"),"100%なのに完了でない",IF(AND($D92="進行中",$E92=0),"進行中なのに0%",IF($F92="","期限が未入力",IF($J92="遅延","遅延（対応が必要）",IF(AND($G92="",$D92&lt;&gt;"完了"),"次の一手が空","OK"))))))))))))</f>
        <v/>
      </c>
    </row>
    <row r="93" hidden="1" ht="22" customHeight="1">
      <c r="A93" s="58" t="n"/>
      <c r="B93" s="59" t="n"/>
      <c r="C93" s="59" t="n"/>
      <c r="D93" s="59" t="n"/>
      <c r="E93" s="60" t="n"/>
      <c r="F93" s="56" t="n"/>
      <c r="G93" s="58" t="n"/>
      <c r="H93" s="58" t="n"/>
      <c r="I93" s="42">
        <f>IF($F93="","",$F93-$B$2)</f>
        <v/>
      </c>
      <c r="J93" s="12">
        <f>IF(AND($A93="",$D93=""),"",IF($D93="完了","完了",IF($F93="","期限なし",IF($I93&lt;0,"遅延",IF($I93&lt;=$B$3,"まもなく期限","余裕あり")))))</f>
        <v/>
      </c>
      <c r="K93" s="43">
        <f>IF(OR($A93="",$D93="完了",$F93="",$E93=""),"",IF($I93&lt;=0,"",ROUND((100-$E93)/$I93,0)))</f>
        <v/>
      </c>
      <c r="L93" s="12">
        <f>IF($F93="","",TEXT($F93,"yyyy/mm"))</f>
        <v/>
      </c>
      <c r="M93" s="12">
        <f>IF(AND($A93="",$C93="",$D93="",$F93=""),"",IF($A93="","タスク名が未入力",IF($C93="","担当が未入力",IF(COUNTIF('集計を見る'!$A$25:$A$32,$C93)=0,"担当が一覧にない",IF($D93="","状態が未入力",IF($E93="","進捗率が未入力",IF(AND($D93="完了",$E93&lt;&gt;100),"完了なのに100%でない",IF(AND($E93=100,$D93&lt;&gt;"完了"),"100%なのに完了でない",IF(AND($D93="進行中",$E93=0),"進行中なのに0%",IF($F93="","期限が未入力",IF($J93="遅延","遅延（対応が必要）",IF(AND($G93="",$D93&lt;&gt;"完了"),"次の一手が空","OK"))))))))))))</f>
        <v/>
      </c>
    </row>
    <row r="94" hidden="1" ht="22" customHeight="1">
      <c r="A94" s="58" t="n"/>
      <c r="B94" s="59" t="n"/>
      <c r="C94" s="59" t="n"/>
      <c r="D94" s="59" t="n"/>
      <c r="E94" s="60" t="n"/>
      <c r="F94" s="56" t="n"/>
      <c r="G94" s="58" t="n"/>
      <c r="H94" s="58" t="n"/>
      <c r="I94" s="44">
        <f>IF($F94="","",$F94-$B$2)</f>
        <v/>
      </c>
      <c r="J94" s="15">
        <f>IF(AND($A94="",$D94=""),"",IF($D94="完了","完了",IF($F94="","期限なし",IF($I94&lt;0,"遅延",IF($I94&lt;=$B$3,"まもなく期限","余裕あり")))))</f>
        <v/>
      </c>
      <c r="K94" s="45">
        <f>IF(OR($A94="",$D94="完了",$F94="",$E94=""),"",IF($I94&lt;=0,"",ROUND((100-$E94)/$I94,0)))</f>
        <v/>
      </c>
      <c r="L94" s="15">
        <f>IF($F94="","",TEXT($F94,"yyyy/mm"))</f>
        <v/>
      </c>
      <c r="M94" s="15">
        <f>IF(AND($A94="",$C94="",$D94="",$F94=""),"",IF($A94="","タスク名が未入力",IF($C94="","担当が未入力",IF(COUNTIF('集計を見る'!$A$25:$A$32,$C94)=0,"担当が一覧にない",IF($D94="","状態が未入力",IF($E94="","進捗率が未入力",IF(AND($D94="完了",$E94&lt;&gt;100),"完了なのに100%でない",IF(AND($E94=100,$D94&lt;&gt;"完了"),"100%なのに完了でない",IF(AND($D94="進行中",$E94=0),"進行中なのに0%",IF($F94="","期限が未入力",IF($J94="遅延","遅延（対応が必要）",IF(AND($G94="",$D94&lt;&gt;"完了"),"次の一手が空","OK"))))))))))))</f>
        <v/>
      </c>
    </row>
    <row r="95" hidden="1" ht="22" customHeight="1">
      <c r="A95" s="58" t="n"/>
      <c r="B95" s="59" t="n"/>
      <c r="C95" s="59" t="n"/>
      <c r="D95" s="59" t="n"/>
      <c r="E95" s="60" t="n"/>
      <c r="F95" s="56" t="n"/>
      <c r="G95" s="58" t="n"/>
      <c r="H95" s="58" t="n"/>
      <c r="I95" s="42">
        <f>IF($F95="","",$F95-$B$2)</f>
        <v/>
      </c>
      <c r="J95" s="12">
        <f>IF(AND($A95="",$D95=""),"",IF($D95="完了","完了",IF($F95="","期限なし",IF($I95&lt;0,"遅延",IF($I95&lt;=$B$3,"まもなく期限","余裕あり")))))</f>
        <v/>
      </c>
      <c r="K95" s="43">
        <f>IF(OR($A95="",$D95="完了",$F95="",$E95=""),"",IF($I95&lt;=0,"",ROUND((100-$E95)/$I95,0)))</f>
        <v/>
      </c>
      <c r="L95" s="12">
        <f>IF($F95="","",TEXT($F95,"yyyy/mm"))</f>
        <v/>
      </c>
      <c r="M95" s="12">
        <f>IF(AND($A95="",$C95="",$D95="",$F95=""),"",IF($A95="","タスク名が未入力",IF($C95="","担当が未入力",IF(COUNTIF('集計を見る'!$A$25:$A$32,$C95)=0,"担当が一覧にない",IF($D95="","状態が未入力",IF($E95="","進捗率が未入力",IF(AND($D95="完了",$E95&lt;&gt;100),"完了なのに100%でない",IF(AND($E95=100,$D95&lt;&gt;"完了"),"100%なのに完了でない",IF(AND($D95="進行中",$E95=0),"進行中なのに0%",IF($F95="","期限が未入力",IF($J95="遅延","遅延（対応が必要）",IF(AND($G95="",$D95&lt;&gt;"完了"),"次の一手が空","OK"))))))))))))</f>
        <v/>
      </c>
    </row>
    <row r="96" hidden="1" ht="22" customHeight="1">
      <c r="A96" s="58" t="n"/>
      <c r="B96" s="59" t="n"/>
      <c r="C96" s="59" t="n"/>
      <c r="D96" s="59" t="n"/>
      <c r="E96" s="60" t="n"/>
      <c r="F96" s="56" t="n"/>
      <c r="G96" s="58" t="n"/>
      <c r="H96" s="58" t="n"/>
      <c r="I96" s="44">
        <f>IF($F96="","",$F96-$B$2)</f>
        <v/>
      </c>
      <c r="J96" s="15">
        <f>IF(AND($A96="",$D96=""),"",IF($D96="完了","完了",IF($F96="","期限なし",IF($I96&lt;0,"遅延",IF($I96&lt;=$B$3,"まもなく期限","余裕あり")))))</f>
        <v/>
      </c>
      <c r="K96" s="45">
        <f>IF(OR($A96="",$D96="完了",$F96="",$E96=""),"",IF($I96&lt;=0,"",ROUND((100-$E96)/$I96,0)))</f>
        <v/>
      </c>
      <c r="L96" s="15">
        <f>IF($F96="","",TEXT($F96,"yyyy/mm"))</f>
        <v/>
      </c>
      <c r="M96" s="15">
        <f>IF(AND($A96="",$C96="",$D96="",$F96=""),"",IF($A96="","タスク名が未入力",IF($C96="","担当が未入力",IF(COUNTIF('集計を見る'!$A$25:$A$32,$C96)=0,"担当が一覧にない",IF($D96="","状態が未入力",IF($E96="","進捗率が未入力",IF(AND($D96="完了",$E96&lt;&gt;100),"完了なのに100%でない",IF(AND($E96=100,$D96&lt;&gt;"完了"),"100%なのに完了でない",IF(AND($D96="進行中",$E96=0),"進行中なのに0%",IF($F96="","期限が未入力",IF($J96="遅延","遅延（対応が必要）",IF(AND($G96="",$D96&lt;&gt;"完了"),"次の一手が空","OK"))))))))))))</f>
        <v/>
      </c>
    </row>
    <row r="97" hidden="1" ht="22" customHeight="1">
      <c r="A97" s="58" t="n"/>
      <c r="B97" s="59" t="n"/>
      <c r="C97" s="59" t="n"/>
      <c r="D97" s="59" t="n"/>
      <c r="E97" s="60" t="n"/>
      <c r="F97" s="56" t="n"/>
      <c r="G97" s="58" t="n"/>
      <c r="H97" s="58" t="n"/>
      <c r="I97" s="42">
        <f>IF($F97="","",$F97-$B$2)</f>
        <v/>
      </c>
      <c r="J97" s="12">
        <f>IF(AND($A97="",$D97=""),"",IF($D97="完了","完了",IF($F97="","期限なし",IF($I97&lt;0,"遅延",IF($I97&lt;=$B$3,"まもなく期限","余裕あり")))))</f>
        <v/>
      </c>
      <c r="K97" s="43">
        <f>IF(OR($A97="",$D97="完了",$F97="",$E97=""),"",IF($I97&lt;=0,"",ROUND((100-$E97)/$I97,0)))</f>
        <v/>
      </c>
      <c r="L97" s="12">
        <f>IF($F97="","",TEXT($F97,"yyyy/mm"))</f>
        <v/>
      </c>
      <c r="M97" s="12">
        <f>IF(AND($A97="",$C97="",$D97="",$F97=""),"",IF($A97="","タスク名が未入力",IF($C97="","担当が未入力",IF(COUNTIF('集計を見る'!$A$25:$A$32,$C97)=0,"担当が一覧にない",IF($D97="","状態が未入力",IF($E97="","進捗率が未入力",IF(AND($D97="完了",$E97&lt;&gt;100),"完了なのに100%でない",IF(AND($E97=100,$D97&lt;&gt;"完了"),"100%なのに完了でない",IF(AND($D97="進行中",$E97=0),"進行中なのに0%",IF($F97="","期限が未入力",IF($J97="遅延","遅延（対応が必要）",IF(AND($G97="",$D97&lt;&gt;"完了"),"次の一手が空","OK"))))))))))))</f>
        <v/>
      </c>
    </row>
    <row r="98" hidden="1" ht="22" customHeight="1">
      <c r="A98" s="58" t="n"/>
      <c r="B98" s="59" t="n"/>
      <c r="C98" s="59" t="n"/>
      <c r="D98" s="59" t="n"/>
      <c r="E98" s="60" t="n"/>
      <c r="F98" s="56" t="n"/>
      <c r="G98" s="58" t="n"/>
      <c r="H98" s="58" t="n"/>
      <c r="I98" s="44">
        <f>IF($F98="","",$F98-$B$2)</f>
        <v/>
      </c>
      <c r="J98" s="15">
        <f>IF(AND($A98="",$D98=""),"",IF($D98="完了","完了",IF($F98="","期限なし",IF($I98&lt;0,"遅延",IF($I98&lt;=$B$3,"まもなく期限","余裕あり")))))</f>
        <v/>
      </c>
      <c r="K98" s="45">
        <f>IF(OR($A98="",$D98="完了",$F98="",$E98=""),"",IF($I98&lt;=0,"",ROUND((100-$E98)/$I98,0)))</f>
        <v/>
      </c>
      <c r="L98" s="15">
        <f>IF($F98="","",TEXT($F98,"yyyy/mm"))</f>
        <v/>
      </c>
      <c r="M98" s="15">
        <f>IF(AND($A98="",$C98="",$D98="",$F98=""),"",IF($A98="","タスク名が未入力",IF($C98="","担当が未入力",IF(COUNTIF('集計を見る'!$A$25:$A$32,$C98)=0,"担当が一覧にない",IF($D98="","状態が未入力",IF($E98="","進捗率が未入力",IF(AND($D98="完了",$E98&lt;&gt;100),"完了なのに100%でない",IF(AND($E98=100,$D98&lt;&gt;"完了"),"100%なのに完了でない",IF(AND($D98="進行中",$E98=0),"進行中なのに0%",IF($F98="","期限が未入力",IF($J98="遅延","遅延（対応が必要）",IF(AND($G98="",$D98&lt;&gt;"完了"),"次の一手が空","OK"))))))))))))</f>
        <v/>
      </c>
    </row>
    <row r="99" hidden="1" ht="22" customHeight="1">
      <c r="A99" s="58" t="n"/>
      <c r="B99" s="59" t="n"/>
      <c r="C99" s="59" t="n"/>
      <c r="D99" s="59" t="n"/>
      <c r="E99" s="60" t="n"/>
      <c r="F99" s="56" t="n"/>
      <c r="G99" s="58" t="n"/>
      <c r="H99" s="58" t="n"/>
      <c r="I99" s="42">
        <f>IF($F99="","",$F99-$B$2)</f>
        <v/>
      </c>
      <c r="J99" s="12">
        <f>IF(AND($A99="",$D99=""),"",IF($D99="完了","完了",IF($F99="","期限なし",IF($I99&lt;0,"遅延",IF($I99&lt;=$B$3,"まもなく期限","余裕あり")))))</f>
        <v/>
      </c>
      <c r="K99" s="43">
        <f>IF(OR($A99="",$D99="完了",$F99="",$E99=""),"",IF($I99&lt;=0,"",ROUND((100-$E99)/$I99,0)))</f>
        <v/>
      </c>
      <c r="L99" s="12">
        <f>IF($F99="","",TEXT($F99,"yyyy/mm"))</f>
        <v/>
      </c>
      <c r="M99" s="12">
        <f>IF(AND($A99="",$C99="",$D99="",$F99=""),"",IF($A99="","タスク名が未入力",IF($C99="","担当が未入力",IF(COUNTIF('集計を見る'!$A$25:$A$32,$C99)=0,"担当が一覧にない",IF($D99="","状態が未入力",IF($E99="","進捗率が未入力",IF(AND($D99="完了",$E99&lt;&gt;100),"完了なのに100%でない",IF(AND($E99=100,$D99&lt;&gt;"完了"),"100%なのに完了でない",IF(AND($D99="進行中",$E99=0),"進行中なのに0%",IF($F99="","期限が未入力",IF($J99="遅延","遅延（対応が必要）",IF(AND($G99="",$D99&lt;&gt;"完了"),"次の一手が空","OK"))))))))))))</f>
        <v/>
      </c>
    </row>
    <row r="100" hidden="1" ht="22" customHeight="1">
      <c r="A100" s="58" t="n"/>
      <c r="B100" s="59" t="n"/>
      <c r="C100" s="59" t="n"/>
      <c r="D100" s="59" t="n"/>
      <c r="E100" s="60" t="n"/>
      <c r="F100" s="56" t="n"/>
      <c r="G100" s="58" t="n"/>
      <c r="H100" s="58" t="n"/>
      <c r="I100" s="44">
        <f>IF($F100="","",$F100-$B$2)</f>
        <v/>
      </c>
      <c r="J100" s="15">
        <f>IF(AND($A100="",$D100=""),"",IF($D100="完了","完了",IF($F100="","期限なし",IF($I100&lt;0,"遅延",IF($I100&lt;=$B$3,"まもなく期限","余裕あり")))))</f>
        <v/>
      </c>
      <c r="K100" s="45">
        <f>IF(OR($A100="",$D100="完了",$F100="",$E100=""),"",IF($I100&lt;=0,"",ROUND((100-$E100)/$I100,0)))</f>
        <v/>
      </c>
      <c r="L100" s="15">
        <f>IF($F100="","",TEXT($F100,"yyyy/mm"))</f>
        <v/>
      </c>
      <c r="M100" s="15">
        <f>IF(AND($A100="",$C100="",$D100="",$F100=""),"",IF($A100="","タスク名が未入力",IF($C100="","担当が未入力",IF(COUNTIF('集計を見る'!$A$25:$A$32,$C100)=0,"担当が一覧にない",IF($D100="","状態が未入力",IF($E100="","進捗率が未入力",IF(AND($D100="完了",$E100&lt;&gt;100),"完了なのに100%でない",IF(AND($E100=100,$D100&lt;&gt;"完了"),"100%なのに完了でない",IF(AND($D100="進行中",$E100=0),"進行中なのに0%",IF($F100="","期限が未入力",IF($J100="遅延","遅延（対応が必要）",IF(AND($G100="",$D100&lt;&gt;"完了"),"次の一手が空","OK"))))))))))))</f>
        <v/>
      </c>
    </row>
    <row r="101" hidden="1" ht="22" customHeight="1">
      <c r="A101" s="58" t="n"/>
      <c r="B101" s="59" t="n"/>
      <c r="C101" s="59" t="n"/>
      <c r="D101" s="59" t="n"/>
      <c r="E101" s="60" t="n"/>
      <c r="F101" s="56" t="n"/>
      <c r="G101" s="58" t="n"/>
      <c r="H101" s="58" t="n"/>
      <c r="I101" s="42">
        <f>IF($F101="","",$F101-$B$2)</f>
        <v/>
      </c>
      <c r="J101" s="12">
        <f>IF(AND($A101="",$D101=""),"",IF($D101="完了","完了",IF($F101="","期限なし",IF($I101&lt;0,"遅延",IF($I101&lt;=$B$3,"まもなく期限","余裕あり")))))</f>
        <v/>
      </c>
      <c r="K101" s="43">
        <f>IF(OR($A101="",$D101="完了",$F101="",$E101=""),"",IF($I101&lt;=0,"",ROUND((100-$E101)/$I101,0)))</f>
        <v/>
      </c>
      <c r="L101" s="12">
        <f>IF($F101="","",TEXT($F101,"yyyy/mm"))</f>
        <v/>
      </c>
      <c r="M101" s="12">
        <f>IF(AND($A101="",$C101="",$D101="",$F101=""),"",IF($A101="","タスク名が未入力",IF($C101="","担当が未入力",IF(COUNTIF('集計を見る'!$A$25:$A$32,$C101)=0,"担当が一覧にない",IF($D101="","状態が未入力",IF($E101="","進捗率が未入力",IF(AND($D101="完了",$E101&lt;&gt;100),"完了なのに100%でない",IF(AND($E101=100,$D101&lt;&gt;"完了"),"100%なのに完了でない",IF(AND($D101="進行中",$E101=0),"進行中なのに0%",IF($F101="","期限が未入力",IF($J101="遅延","遅延（対応が必要）",IF(AND($G101="",$D101&lt;&gt;"完了"),"次の一手が空","OK"))))))))))))</f>
        <v/>
      </c>
    </row>
    <row r="102" hidden="1" ht="22" customHeight="1">
      <c r="A102" s="58" t="n"/>
      <c r="B102" s="59" t="n"/>
      <c r="C102" s="59" t="n"/>
      <c r="D102" s="59" t="n"/>
      <c r="E102" s="60" t="n"/>
      <c r="F102" s="56" t="n"/>
      <c r="G102" s="58" t="n"/>
      <c r="H102" s="58" t="n"/>
      <c r="I102" s="44">
        <f>IF($F102="","",$F102-$B$2)</f>
        <v/>
      </c>
      <c r="J102" s="15">
        <f>IF(AND($A102="",$D102=""),"",IF($D102="完了","完了",IF($F102="","期限なし",IF($I102&lt;0,"遅延",IF($I102&lt;=$B$3,"まもなく期限","余裕あり")))))</f>
        <v/>
      </c>
      <c r="K102" s="45">
        <f>IF(OR($A102="",$D102="完了",$F102="",$E102=""),"",IF($I102&lt;=0,"",ROUND((100-$E102)/$I102,0)))</f>
        <v/>
      </c>
      <c r="L102" s="15">
        <f>IF($F102="","",TEXT($F102,"yyyy/mm"))</f>
        <v/>
      </c>
      <c r="M102" s="15">
        <f>IF(AND($A102="",$C102="",$D102="",$F102=""),"",IF($A102="","タスク名が未入力",IF($C102="","担当が未入力",IF(COUNTIF('集計を見る'!$A$25:$A$32,$C102)=0,"担当が一覧にない",IF($D102="","状態が未入力",IF($E102="","進捗率が未入力",IF(AND($D102="完了",$E102&lt;&gt;100),"完了なのに100%でない",IF(AND($E102=100,$D102&lt;&gt;"完了"),"100%なのに完了でない",IF(AND($D102="進行中",$E102=0),"進行中なのに0%",IF($F102="","期限が未入力",IF($J102="遅延","遅延（対応が必要）",IF(AND($G102="",$D102&lt;&gt;"完了"),"次の一手が空","OK"))))))))))))</f>
        <v/>
      </c>
    </row>
    <row r="103" hidden="1" ht="22" customHeight="1">
      <c r="A103" s="58" t="n"/>
      <c r="B103" s="59" t="n"/>
      <c r="C103" s="59" t="n"/>
      <c r="D103" s="59" t="n"/>
      <c r="E103" s="60" t="n"/>
      <c r="F103" s="56" t="n"/>
      <c r="G103" s="58" t="n"/>
      <c r="H103" s="58" t="n"/>
      <c r="I103" s="42">
        <f>IF($F103="","",$F103-$B$2)</f>
        <v/>
      </c>
      <c r="J103" s="12">
        <f>IF(AND($A103="",$D103=""),"",IF($D103="完了","完了",IF($F103="","期限なし",IF($I103&lt;0,"遅延",IF($I103&lt;=$B$3,"まもなく期限","余裕あり")))))</f>
        <v/>
      </c>
      <c r="K103" s="43">
        <f>IF(OR($A103="",$D103="完了",$F103="",$E103=""),"",IF($I103&lt;=0,"",ROUND((100-$E103)/$I103,0)))</f>
        <v/>
      </c>
      <c r="L103" s="12">
        <f>IF($F103="","",TEXT($F103,"yyyy/mm"))</f>
        <v/>
      </c>
      <c r="M103" s="12">
        <f>IF(AND($A103="",$C103="",$D103="",$F103=""),"",IF($A103="","タスク名が未入力",IF($C103="","担当が未入力",IF(COUNTIF('集計を見る'!$A$25:$A$32,$C103)=0,"担当が一覧にない",IF($D103="","状態が未入力",IF($E103="","進捗率が未入力",IF(AND($D103="完了",$E103&lt;&gt;100),"完了なのに100%でない",IF(AND($E103=100,$D103&lt;&gt;"完了"),"100%なのに完了でない",IF(AND($D103="進行中",$E103=0),"進行中なのに0%",IF($F103="","期限が未入力",IF($J103="遅延","遅延（対応が必要）",IF(AND($G103="",$D103&lt;&gt;"完了"),"次の一手が空","OK"))))))))))))</f>
        <v/>
      </c>
    </row>
    <row r="104" hidden="1" ht="22" customHeight="1">
      <c r="A104" s="58" t="n"/>
      <c r="B104" s="59" t="n"/>
      <c r="C104" s="59" t="n"/>
      <c r="D104" s="59" t="n"/>
      <c r="E104" s="60" t="n"/>
      <c r="F104" s="56" t="n"/>
      <c r="G104" s="58" t="n"/>
      <c r="H104" s="58" t="n"/>
      <c r="I104" s="44">
        <f>IF($F104="","",$F104-$B$2)</f>
        <v/>
      </c>
      <c r="J104" s="15">
        <f>IF(AND($A104="",$D104=""),"",IF($D104="完了","完了",IF($F104="","期限なし",IF($I104&lt;0,"遅延",IF($I104&lt;=$B$3,"まもなく期限","余裕あり")))))</f>
        <v/>
      </c>
      <c r="K104" s="45">
        <f>IF(OR($A104="",$D104="完了",$F104="",$E104=""),"",IF($I104&lt;=0,"",ROUND((100-$E104)/$I104,0)))</f>
        <v/>
      </c>
      <c r="L104" s="15">
        <f>IF($F104="","",TEXT($F104,"yyyy/mm"))</f>
        <v/>
      </c>
      <c r="M104" s="15">
        <f>IF(AND($A104="",$C104="",$D104="",$F104=""),"",IF($A104="","タスク名が未入力",IF($C104="","担当が未入力",IF(COUNTIF('集計を見る'!$A$25:$A$32,$C104)=0,"担当が一覧にない",IF($D104="","状態が未入力",IF($E104="","進捗率が未入力",IF(AND($D104="完了",$E104&lt;&gt;100),"完了なのに100%でない",IF(AND($E104=100,$D104&lt;&gt;"完了"),"100%なのに完了でない",IF(AND($D104="進行中",$E104=0),"進行中なのに0%",IF($F104="","期限が未入力",IF($J104="遅延","遅延（対応が必要）",IF(AND($G104="",$D104&lt;&gt;"完了"),"次の一手が空","OK"))))))))))))</f>
        <v/>
      </c>
    </row>
    <row r="105" hidden="1" ht="22" customHeight="1">
      <c r="A105" s="58" t="n"/>
      <c r="B105" s="59" t="n"/>
      <c r="C105" s="59" t="n"/>
      <c r="D105" s="59" t="n"/>
      <c r="E105" s="60" t="n"/>
      <c r="F105" s="56" t="n"/>
      <c r="G105" s="58" t="n"/>
      <c r="H105" s="58" t="n"/>
      <c r="I105" s="42">
        <f>IF($F105="","",$F105-$B$2)</f>
        <v/>
      </c>
      <c r="J105" s="12">
        <f>IF(AND($A105="",$D105=""),"",IF($D105="完了","完了",IF($F105="","期限なし",IF($I105&lt;0,"遅延",IF($I105&lt;=$B$3,"まもなく期限","余裕あり")))))</f>
        <v/>
      </c>
      <c r="K105" s="43">
        <f>IF(OR($A105="",$D105="完了",$F105="",$E105=""),"",IF($I105&lt;=0,"",ROUND((100-$E105)/$I105,0)))</f>
        <v/>
      </c>
      <c r="L105" s="12">
        <f>IF($F105="","",TEXT($F105,"yyyy/mm"))</f>
        <v/>
      </c>
      <c r="M105" s="12">
        <f>IF(AND($A105="",$C105="",$D105="",$F105=""),"",IF($A105="","タスク名が未入力",IF($C105="","担当が未入力",IF(COUNTIF('集計を見る'!$A$25:$A$32,$C105)=0,"担当が一覧にない",IF($D105="","状態が未入力",IF($E105="","進捗率が未入力",IF(AND($D105="完了",$E105&lt;&gt;100),"完了なのに100%でない",IF(AND($E105=100,$D105&lt;&gt;"完了"),"100%なのに完了でない",IF(AND($D105="進行中",$E105=0),"進行中なのに0%",IF($F105="","期限が未入力",IF($J105="遅延","遅延（対応が必要）",IF(AND($G105="",$D105&lt;&gt;"完了"),"次の一手が空","OK"))))))))))))</f>
        <v/>
      </c>
    </row>
    <row r="106" hidden="1" ht="22" customHeight="1">
      <c r="A106" s="58" t="n"/>
      <c r="B106" s="59" t="n"/>
      <c r="C106" s="59" t="n"/>
      <c r="D106" s="59" t="n"/>
      <c r="E106" s="60" t="n"/>
      <c r="F106" s="56" t="n"/>
      <c r="G106" s="58" t="n"/>
      <c r="H106" s="58" t="n"/>
      <c r="I106" s="44">
        <f>IF($F106="","",$F106-$B$2)</f>
        <v/>
      </c>
      <c r="J106" s="15">
        <f>IF(AND($A106="",$D106=""),"",IF($D106="完了","完了",IF($F106="","期限なし",IF($I106&lt;0,"遅延",IF($I106&lt;=$B$3,"まもなく期限","余裕あり")))))</f>
        <v/>
      </c>
      <c r="K106" s="45">
        <f>IF(OR($A106="",$D106="完了",$F106="",$E106=""),"",IF($I106&lt;=0,"",ROUND((100-$E106)/$I106,0)))</f>
        <v/>
      </c>
      <c r="L106" s="15">
        <f>IF($F106="","",TEXT($F106,"yyyy/mm"))</f>
        <v/>
      </c>
      <c r="M106" s="15">
        <f>IF(AND($A106="",$C106="",$D106="",$F106=""),"",IF($A106="","タスク名が未入力",IF($C106="","担当が未入力",IF(COUNTIF('集計を見る'!$A$25:$A$32,$C106)=0,"担当が一覧にない",IF($D106="","状態が未入力",IF($E106="","進捗率が未入力",IF(AND($D106="完了",$E106&lt;&gt;100),"完了なのに100%でない",IF(AND($E106=100,$D106&lt;&gt;"完了"),"100%なのに完了でない",IF(AND($D106="進行中",$E106=0),"進行中なのに0%",IF($F106="","期限が未入力",IF($J106="遅延","遅延（対応が必要）",IF(AND($G106="",$D106&lt;&gt;"完了"),"次の一手が空","OK"))))))))))))</f>
        <v/>
      </c>
    </row>
    <row r="107" hidden="1" ht="22" customHeight="1">
      <c r="A107" s="58" t="n"/>
      <c r="B107" s="59" t="n"/>
      <c r="C107" s="59" t="n"/>
      <c r="D107" s="59" t="n"/>
      <c r="E107" s="60" t="n"/>
      <c r="F107" s="56" t="n"/>
      <c r="G107" s="58" t="n"/>
      <c r="H107" s="58" t="n"/>
      <c r="I107" s="42">
        <f>IF($F107="","",$F107-$B$2)</f>
        <v/>
      </c>
      <c r="J107" s="12">
        <f>IF(AND($A107="",$D107=""),"",IF($D107="完了","完了",IF($F107="","期限なし",IF($I107&lt;0,"遅延",IF($I107&lt;=$B$3,"まもなく期限","余裕あり")))))</f>
        <v/>
      </c>
      <c r="K107" s="43">
        <f>IF(OR($A107="",$D107="完了",$F107="",$E107=""),"",IF($I107&lt;=0,"",ROUND((100-$E107)/$I107,0)))</f>
        <v/>
      </c>
      <c r="L107" s="12">
        <f>IF($F107="","",TEXT($F107,"yyyy/mm"))</f>
        <v/>
      </c>
      <c r="M107" s="12">
        <f>IF(AND($A107="",$C107="",$D107="",$F107=""),"",IF($A107="","タスク名が未入力",IF($C107="","担当が未入力",IF(COUNTIF('集計を見る'!$A$25:$A$32,$C107)=0,"担当が一覧にない",IF($D107="","状態が未入力",IF($E107="","進捗率が未入力",IF(AND($D107="完了",$E107&lt;&gt;100),"完了なのに100%でない",IF(AND($E107=100,$D107&lt;&gt;"完了"),"100%なのに完了でない",IF(AND($D107="進行中",$E107=0),"進行中なのに0%",IF($F107="","期限が未入力",IF($J107="遅延","遅延（対応が必要）",IF(AND($G107="",$D107&lt;&gt;"完了"),"次の一手が空","OK"))))))))))))</f>
        <v/>
      </c>
    </row>
    <row r="108" hidden="1" ht="22" customHeight="1">
      <c r="A108" s="58" t="n"/>
      <c r="B108" s="59" t="n"/>
      <c r="C108" s="59" t="n"/>
      <c r="D108" s="59" t="n"/>
      <c r="E108" s="60" t="n"/>
      <c r="F108" s="56" t="n"/>
      <c r="G108" s="58" t="n"/>
      <c r="H108" s="58" t="n"/>
      <c r="I108" s="44">
        <f>IF($F108="","",$F108-$B$2)</f>
        <v/>
      </c>
      <c r="J108" s="15">
        <f>IF(AND($A108="",$D108=""),"",IF($D108="完了","完了",IF($F108="","期限なし",IF($I108&lt;0,"遅延",IF($I108&lt;=$B$3,"まもなく期限","余裕あり")))))</f>
        <v/>
      </c>
      <c r="K108" s="45">
        <f>IF(OR($A108="",$D108="完了",$F108="",$E108=""),"",IF($I108&lt;=0,"",ROUND((100-$E108)/$I108,0)))</f>
        <v/>
      </c>
      <c r="L108" s="15">
        <f>IF($F108="","",TEXT($F108,"yyyy/mm"))</f>
        <v/>
      </c>
      <c r="M108" s="15">
        <f>IF(AND($A108="",$C108="",$D108="",$F108=""),"",IF($A108="","タスク名が未入力",IF($C108="","担当が未入力",IF(COUNTIF('集計を見る'!$A$25:$A$32,$C108)=0,"担当が一覧にない",IF($D108="","状態が未入力",IF($E108="","進捗率が未入力",IF(AND($D108="完了",$E108&lt;&gt;100),"完了なのに100%でない",IF(AND($E108=100,$D108&lt;&gt;"完了"),"100%なのに完了でない",IF(AND($D108="進行中",$E108=0),"進行中なのに0%",IF($F108="","期限が未入力",IF($J108="遅延","遅延（対応が必要）",IF(AND($G108="",$D108&lt;&gt;"完了"),"次の一手が空","OK"))))))))))))</f>
        <v/>
      </c>
    </row>
    <row r="109" hidden="1" ht="22" customHeight="1">
      <c r="A109" s="58" t="n"/>
      <c r="B109" s="59" t="n"/>
      <c r="C109" s="59" t="n"/>
      <c r="D109" s="59" t="n"/>
      <c r="E109" s="60" t="n"/>
      <c r="F109" s="56" t="n"/>
      <c r="G109" s="58" t="n"/>
      <c r="H109" s="58" t="n"/>
      <c r="I109" s="42">
        <f>IF($F109="","",$F109-$B$2)</f>
        <v/>
      </c>
      <c r="J109" s="12">
        <f>IF(AND($A109="",$D109=""),"",IF($D109="完了","完了",IF($F109="","期限なし",IF($I109&lt;0,"遅延",IF($I109&lt;=$B$3,"まもなく期限","余裕あり")))))</f>
        <v/>
      </c>
      <c r="K109" s="43">
        <f>IF(OR($A109="",$D109="完了",$F109="",$E109=""),"",IF($I109&lt;=0,"",ROUND((100-$E109)/$I109,0)))</f>
        <v/>
      </c>
      <c r="L109" s="12">
        <f>IF($F109="","",TEXT($F109,"yyyy/mm"))</f>
        <v/>
      </c>
      <c r="M109" s="12">
        <f>IF(AND($A109="",$C109="",$D109="",$F109=""),"",IF($A109="","タスク名が未入力",IF($C109="","担当が未入力",IF(COUNTIF('集計を見る'!$A$25:$A$32,$C109)=0,"担当が一覧にない",IF($D109="","状態が未入力",IF($E109="","進捗率が未入力",IF(AND($D109="完了",$E109&lt;&gt;100),"完了なのに100%でない",IF(AND($E109=100,$D109&lt;&gt;"完了"),"100%なのに完了でない",IF(AND($D109="進行中",$E109=0),"進行中なのに0%",IF($F109="","期限が未入力",IF($J109="遅延","遅延（対応が必要）",IF(AND($G109="",$D109&lt;&gt;"完了"),"次の一手が空","OK"))))))))))))</f>
        <v/>
      </c>
    </row>
    <row r="110" hidden="1" ht="22" customHeight="1">
      <c r="A110" s="58" t="n"/>
      <c r="B110" s="59" t="n"/>
      <c r="C110" s="59" t="n"/>
      <c r="D110" s="59" t="n"/>
      <c r="E110" s="60" t="n"/>
      <c r="F110" s="56" t="n"/>
      <c r="G110" s="58" t="n"/>
      <c r="H110" s="58" t="n"/>
      <c r="I110" s="44">
        <f>IF($F110="","",$F110-$B$2)</f>
        <v/>
      </c>
      <c r="J110" s="15">
        <f>IF(AND($A110="",$D110=""),"",IF($D110="完了","完了",IF($F110="","期限なし",IF($I110&lt;0,"遅延",IF($I110&lt;=$B$3,"まもなく期限","余裕あり")))))</f>
        <v/>
      </c>
      <c r="K110" s="45">
        <f>IF(OR($A110="",$D110="完了",$F110="",$E110=""),"",IF($I110&lt;=0,"",ROUND((100-$E110)/$I110,0)))</f>
        <v/>
      </c>
      <c r="L110" s="15">
        <f>IF($F110="","",TEXT($F110,"yyyy/mm"))</f>
        <v/>
      </c>
      <c r="M110" s="15">
        <f>IF(AND($A110="",$C110="",$D110="",$F110=""),"",IF($A110="","タスク名が未入力",IF($C110="","担当が未入力",IF(COUNTIF('集計を見る'!$A$25:$A$32,$C110)=0,"担当が一覧にない",IF($D110="","状態が未入力",IF($E110="","進捗率が未入力",IF(AND($D110="完了",$E110&lt;&gt;100),"完了なのに100%でない",IF(AND($E110=100,$D110&lt;&gt;"完了"),"100%なのに完了でない",IF(AND($D110="進行中",$E110=0),"進行中なのに0%",IF($F110="","期限が未入力",IF($J110="遅延","遅延（対応が必要）",IF(AND($G110="",$D110&lt;&gt;"完了"),"次の一手が空","OK"))))))))))))</f>
        <v/>
      </c>
    </row>
    <row r="111" hidden="1" ht="22" customHeight="1">
      <c r="A111" s="58" t="n"/>
      <c r="B111" s="59" t="n"/>
      <c r="C111" s="59" t="n"/>
      <c r="D111" s="59" t="n"/>
      <c r="E111" s="60" t="n"/>
      <c r="F111" s="56" t="n"/>
      <c r="G111" s="58" t="n"/>
      <c r="H111" s="58" t="n"/>
      <c r="I111" s="42">
        <f>IF($F111="","",$F111-$B$2)</f>
        <v/>
      </c>
      <c r="J111" s="12">
        <f>IF(AND($A111="",$D111=""),"",IF($D111="完了","完了",IF($F111="","期限なし",IF($I111&lt;0,"遅延",IF($I111&lt;=$B$3,"まもなく期限","余裕あり")))))</f>
        <v/>
      </c>
      <c r="K111" s="43">
        <f>IF(OR($A111="",$D111="完了",$F111="",$E111=""),"",IF($I111&lt;=0,"",ROUND((100-$E111)/$I111,0)))</f>
        <v/>
      </c>
      <c r="L111" s="12">
        <f>IF($F111="","",TEXT($F111,"yyyy/mm"))</f>
        <v/>
      </c>
      <c r="M111" s="12">
        <f>IF(AND($A111="",$C111="",$D111="",$F111=""),"",IF($A111="","タスク名が未入力",IF($C111="","担当が未入力",IF(COUNTIF('集計を見る'!$A$25:$A$32,$C111)=0,"担当が一覧にない",IF($D111="","状態が未入力",IF($E111="","進捗率が未入力",IF(AND($D111="完了",$E111&lt;&gt;100),"完了なのに100%でない",IF(AND($E111=100,$D111&lt;&gt;"完了"),"100%なのに完了でない",IF(AND($D111="進行中",$E111=0),"進行中なのに0%",IF($F111="","期限が未入力",IF($J111="遅延","遅延（対応が必要）",IF(AND($G111="",$D111&lt;&gt;"完了"),"次の一手が空","OK"))))))))))))</f>
        <v/>
      </c>
    </row>
    <row r="112" hidden="1" ht="22" customHeight="1">
      <c r="A112" s="58" t="n"/>
      <c r="B112" s="59" t="n"/>
      <c r="C112" s="59" t="n"/>
      <c r="D112" s="59" t="n"/>
      <c r="E112" s="60" t="n"/>
      <c r="F112" s="56" t="n"/>
      <c r="G112" s="58" t="n"/>
      <c r="H112" s="58" t="n"/>
      <c r="I112" s="44">
        <f>IF($F112="","",$F112-$B$2)</f>
        <v/>
      </c>
      <c r="J112" s="15">
        <f>IF(AND($A112="",$D112=""),"",IF($D112="完了","完了",IF($F112="","期限なし",IF($I112&lt;0,"遅延",IF($I112&lt;=$B$3,"まもなく期限","余裕あり")))))</f>
        <v/>
      </c>
      <c r="K112" s="45">
        <f>IF(OR($A112="",$D112="完了",$F112="",$E112=""),"",IF($I112&lt;=0,"",ROUND((100-$E112)/$I112,0)))</f>
        <v/>
      </c>
      <c r="L112" s="15">
        <f>IF($F112="","",TEXT($F112,"yyyy/mm"))</f>
        <v/>
      </c>
      <c r="M112" s="15">
        <f>IF(AND($A112="",$C112="",$D112="",$F112=""),"",IF($A112="","タスク名が未入力",IF($C112="","担当が未入力",IF(COUNTIF('集計を見る'!$A$25:$A$32,$C112)=0,"担当が一覧にない",IF($D112="","状態が未入力",IF($E112="","進捗率が未入力",IF(AND($D112="完了",$E112&lt;&gt;100),"完了なのに100%でない",IF(AND($E112=100,$D112&lt;&gt;"完了"),"100%なのに完了でない",IF(AND($D112="進行中",$E112=0),"進行中なのに0%",IF($F112="","期限が未入力",IF($J112="遅延","遅延（対応が必要）",IF(AND($G112="",$D112&lt;&gt;"完了"),"次の一手が空","OK"))))))))))))</f>
        <v/>
      </c>
    </row>
    <row r="113" hidden="1" ht="22" customHeight="1">
      <c r="A113" s="58" t="n"/>
      <c r="B113" s="59" t="n"/>
      <c r="C113" s="59" t="n"/>
      <c r="D113" s="59" t="n"/>
      <c r="E113" s="60" t="n"/>
      <c r="F113" s="56" t="n"/>
      <c r="G113" s="58" t="n"/>
      <c r="H113" s="58" t="n"/>
      <c r="I113" s="42">
        <f>IF($F113="","",$F113-$B$2)</f>
        <v/>
      </c>
      <c r="J113" s="12">
        <f>IF(AND($A113="",$D113=""),"",IF($D113="完了","完了",IF($F113="","期限なし",IF($I113&lt;0,"遅延",IF($I113&lt;=$B$3,"まもなく期限","余裕あり")))))</f>
        <v/>
      </c>
      <c r="K113" s="43">
        <f>IF(OR($A113="",$D113="完了",$F113="",$E113=""),"",IF($I113&lt;=0,"",ROUND((100-$E113)/$I113,0)))</f>
        <v/>
      </c>
      <c r="L113" s="12">
        <f>IF($F113="","",TEXT($F113,"yyyy/mm"))</f>
        <v/>
      </c>
      <c r="M113" s="12">
        <f>IF(AND($A113="",$C113="",$D113="",$F113=""),"",IF($A113="","タスク名が未入力",IF($C113="","担当が未入力",IF(COUNTIF('集計を見る'!$A$25:$A$32,$C113)=0,"担当が一覧にない",IF($D113="","状態が未入力",IF($E113="","進捗率が未入力",IF(AND($D113="完了",$E113&lt;&gt;100),"完了なのに100%でない",IF(AND($E113=100,$D113&lt;&gt;"完了"),"100%なのに完了でない",IF(AND($D113="進行中",$E113=0),"進行中なのに0%",IF($F113="","期限が未入力",IF($J113="遅延","遅延（対応が必要）",IF(AND($G113="",$D113&lt;&gt;"完了"),"次の一手が空","OK"))))))))))))</f>
        <v/>
      </c>
    </row>
    <row r="114" hidden="1" ht="22" customHeight="1">
      <c r="A114" s="58" t="n"/>
      <c r="B114" s="59" t="n"/>
      <c r="C114" s="59" t="n"/>
      <c r="D114" s="59" t="n"/>
      <c r="E114" s="60" t="n"/>
      <c r="F114" s="56" t="n"/>
      <c r="G114" s="58" t="n"/>
      <c r="H114" s="58" t="n"/>
      <c r="I114" s="44">
        <f>IF($F114="","",$F114-$B$2)</f>
        <v/>
      </c>
      <c r="J114" s="15">
        <f>IF(AND($A114="",$D114=""),"",IF($D114="完了","完了",IF($F114="","期限なし",IF($I114&lt;0,"遅延",IF($I114&lt;=$B$3,"まもなく期限","余裕あり")))))</f>
        <v/>
      </c>
      <c r="K114" s="45">
        <f>IF(OR($A114="",$D114="完了",$F114="",$E114=""),"",IF($I114&lt;=0,"",ROUND((100-$E114)/$I114,0)))</f>
        <v/>
      </c>
      <c r="L114" s="15">
        <f>IF($F114="","",TEXT($F114,"yyyy/mm"))</f>
        <v/>
      </c>
      <c r="M114" s="15">
        <f>IF(AND($A114="",$C114="",$D114="",$F114=""),"",IF($A114="","タスク名が未入力",IF($C114="","担当が未入力",IF(COUNTIF('集計を見る'!$A$25:$A$32,$C114)=0,"担当が一覧にない",IF($D114="","状態が未入力",IF($E114="","進捗率が未入力",IF(AND($D114="完了",$E114&lt;&gt;100),"完了なのに100%でない",IF(AND($E114=100,$D114&lt;&gt;"完了"),"100%なのに完了でない",IF(AND($D114="進行中",$E114=0),"進行中なのに0%",IF($F114="","期限が未入力",IF($J114="遅延","遅延（対応が必要）",IF(AND($G114="",$D114&lt;&gt;"完了"),"次の一手が空","OK"))))))))))))</f>
        <v/>
      </c>
    </row>
    <row r="115" hidden="1" ht="22" customHeight="1">
      <c r="A115" s="58" t="n"/>
      <c r="B115" s="59" t="n"/>
      <c r="C115" s="59" t="n"/>
      <c r="D115" s="59" t="n"/>
      <c r="E115" s="60" t="n"/>
      <c r="F115" s="56" t="n"/>
      <c r="G115" s="58" t="n"/>
      <c r="H115" s="58" t="n"/>
      <c r="I115" s="42">
        <f>IF($F115="","",$F115-$B$2)</f>
        <v/>
      </c>
      <c r="J115" s="12">
        <f>IF(AND($A115="",$D115=""),"",IF($D115="完了","完了",IF($F115="","期限なし",IF($I115&lt;0,"遅延",IF($I115&lt;=$B$3,"まもなく期限","余裕あり")))))</f>
        <v/>
      </c>
      <c r="K115" s="43">
        <f>IF(OR($A115="",$D115="完了",$F115="",$E115=""),"",IF($I115&lt;=0,"",ROUND((100-$E115)/$I115,0)))</f>
        <v/>
      </c>
      <c r="L115" s="12">
        <f>IF($F115="","",TEXT($F115,"yyyy/mm"))</f>
        <v/>
      </c>
      <c r="M115" s="12">
        <f>IF(AND($A115="",$C115="",$D115="",$F115=""),"",IF($A115="","タスク名が未入力",IF($C115="","担当が未入力",IF(COUNTIF('集計を見る'!$A$25:$A$32,$C115)=0,"担当が一覧にない",IF($D115="","状態が未入力",IF($E115="","進捗率が未入力",IF(AND($D115="完了",$E115&lt;&gt;100),"完了なのに100%でない",IF(AND($E115=100,$D115&lt;&gt;"完了"),"100%なのに完了でない",IF(AND($D115="進行中",$E115=0),"進行中なのに0%",IF($F115="","期限が未入力",IF($J115="遅延","遅延（対応が必要）",IF(AND($G115="",$D115&lt;&gt;"完了"),"次の一手が空","OK"))))))))))))</f>
        <v/>
      </c>
    </row>
    <row r="116" hidden="1" ht="22" customHeight="1">
      <c r="A116" s="58" t="n"/>
      <c r="B116" s="59" t="n"/>
      <c r="C116" s="59" t="n"/>
      <c r="D116" s="59" t="n"/>
      <c r="E116" s="60" t="n"/>
      <c r="F116" s="56" t="n"/>
      <c r="G116" s="58" t="n"/>
      <c r="H116" s="58" t="n"/>
      <c r="I116" s="44">
        <f>IF($F116="","",$F116-$B$2)</f>
        <v/>
      </c>
      <c r="J116" s="15">
        <f>IF(AND($A116="",$D116=""),"",IF($D116="完了","完了",IF($F116="","期限なし",IF($I116&lt;0,"遅延",IF($I116&lt;=$B$3,"まもなく期限","余裕あり")))))</f>
        <v/>
      </c>
      <c r="K116" s="45">
        <f>IF(OR($A116="",$D116="完了",$F116="",$E116=""),"",IF($I116&lt;=0,"",ROUND((100-$E116)/$I116,0)))</f>
        <v/>
      </c>
      <c r="L116" s="15">
        <f>IF($F116="","",TEXT($F116,"yyyy/mm"))</f>
        <v/>
      </c>
      <c r="M116" s="15">
        <f>IF(AND($A116="",$C116="",$D116="",$F116=""),"",IF($A116="","タスク名が未入力",IF($C116="","担当が未入力",IF(COUNTIF('集計を見る'!$A$25:$A$32,$C116)=0,"担当が一覧にない",IF($D116="","状態が未入力",IF($E116="","進捗率が未入力",IF(AND($D116="完了",$E116&lt;&gt;100),"完了なのに100%でない",IF(AND($E116=100,$D116&lt;&gt;"完了"),"100%なのに完了でない",IF(AND($D116="進行中",$E116=0),"進行中なのに0%",IF($F116="","期限が未入力",IF($J116="遅延","遅延（対応が必要）",IF(AND($G116="",$D116&lt;&gt;"完了"),"次の一手が空","OK"))))))))))))</f>
        <v/>
      </c>
    </row>
    <row r="117" hidden="1" ht="22" customHeight="1">
      <c r="A117" s="58" t="n"/>
      <c r="B117" s="59" t="n"/>
      <c r="C117" s="59" t="n"/>
      <c r="D117" s="59" t="n"/>
      <c r="E117" s="60" t="n"/>
      <c r="F117" s="56" t="n"/>
      <c r="G117" s="58" t="n"/>
      <c r="H117" s="58" t="n"/>
      <c r="I117" s="42">
        <f>IF($F117="","",$F117-$B$2)</f>
        <v/>
      </c>
      <c r="J117" s="12">
        <f>IF(AND($A117="",$D117=""),"",IF($D117="完了","完了",IF($F117="","期限なし",IF($I117&lt;0,"遅延",IF($I117&lt;=$B$3,"まもなく期限","余裕あり")))))</f>
        <v/>
      </c>
      <c r="K117" s="43">
        <f>IF(OR($A117="",$D117="完了",$F117="",$E117=""),"",IF($I117&lt;=0,"",ROUND((100-$E117)/$I117,0)))</f>
        <v/>
      </c>
      <c r="L117" s="12">
        <f>IF($F117="","",TEXT($F117,"yyyy/mm"))</f>
        <v/>
      </c>
      <c r="M117" s="12">
        <f>IF(AND($A117="",$C117="",$D117="",$F117=""),"",IF($A117="","タスク名が未入力",IF($C117="","担当が未入力",IF(COUNTIF('集計を見る'!$A$25:$A$32,$C117)=0,"担当が一覧にない",IF($D117="","状態が未入力",IF($E117="","進捗率が未入力",IF(AND($D117="完了",$E117&lt;&gt;100),"完了なのに100%でない",IF(AND($E117=100,$D117&lt;&gt;"完了"),"100%なのに完了でない",IF(AND($D117="進行中",$E117=0),"進行中なのに0%",IF($F117="","期限が未入力",IF($J117="遅延","遅延（対応が必要）",IF(AND($G117="",$D117&lt;&gt;"完了"),"次の一手が空","OK"))))))))))))</f>
        <v/>
      </c>
    </row>
    <row r="118" hidden="1" ht="22" customHeight="1">
      <c r="A118" s="58" t="n"/>
      <c r="B118" s="59" t="n"/>
      <c r="C118" s="59" t="n"/>
      <c r="D118" s="59" t="n"/>
      <c r="E118" s="60" t="n"/>
      <c r="F118" s="56" t="n"/>
      <c r="G118" s="58" t="n"/>
      <c r="H118" s="58" t="n"/>
      <c r="I118" s="44">
        <f>IF($F118="","",$F118-$B$2)</f>
        <v/>
      </c>
      <c r="J118" s="15">
        <f>IF(AND($A118="",$D118=""),"",IF($D118="完了","完了",IF($F118="","期限なし",IF($I118&lt;0,"遅延",IF($I118&lt;=$B$3,"まもなく期限","余裕あり")))))</f>
        <v/>
      </c>
      <c r="K118" s="45">
        <f>IF(OR($A118="",$D118="完了",$F118="",$E118=""),"",IF($I118&lt;=0,"",ROUND((100-$E118)/$I118,0)))</f>
        <v/>
      </c>
      <c r="L118" s="15">
        <f>IF($F118="","",TEXT($F118,"yyyy/mm"))</f>
        <v/>
      </c>
      <c r="M118" s="15">
        <f>IF(AND($A118="",$C118="",$D118="",$F118=""),"",IF($A118="","タスク名が未入力",IF($C118="","担当が未入力",IF(COUNTIF('集計を見る'!$A$25:$A$32,$C118)=0,"担当が一覧にない",IF($D118="","状態が未入力",IF($E118="","進捗率が未入力",IF(AND($D118="完了",$E118&lt;&gt;100),"完了なのに100%でない",IF(AND($E118=100,$D118&lt;&gt;"完了"),"100%なのに完了でない",IF(AND($D118="進行中",$E118=0),"進行中なのに0%",IF($F118="","期限が未入力",IF($J118="遅延","遅延（対応が必要）",IF(AND($G118="",$D118&lt;&gt;"完了"),"次の一手が空","OK"))))))))))))</f>
        <v/>
      </c>
    </row>
    <row r="119" hidden="1" ht="22" customHeight="1">
      <c r="A119" s="58" t="n"/>
      <c r="B119" s="59" t="n"/>
      <c r="C119" s="59" t="n"/>
      <c r="D119" s="59" t="n"/>
      <c r="E119" s="60" t="n"/>
      <c r="F119" s="56" t="n"/>
      <c r="G119" s="58" t="n"/>
      <c r="H119" s="58" t="n"/>
      <c r="I119" s="42">
        <f>IF($F119="","",$F119-$B$2)</f>
        <v/>
      </c>
      <c r="J119" s="12">
        <f>IF(AND($A119="",$D119=""),"",IF($D119="完了","完了",IF($F119="","期限なし",IF($I119&lt;0,"遅延",IF($I119&lt;=$B$3,"まもなく期限","余裕あり")))))</f>
        <v/>
      </c>
      <c r="K119" s="43">
        <f>IF(OR($A119="",$D119="完了",$F119="",$E119=""),"",IF($I119&lt;=0,"",ROUND((100-$E119)/$I119,0)))</f>
        <v/>
      </c>
      <c r="L119" s="12">
        <f>IF($F119="","",TEXT($F119,"yyyy/mm"))</f>
        <v/>
      </c>
      <c r="M119" s="12">
        <f>IF(AND($A119="",$C119="",$D119="",$F119=""),"",IF($A119="","タスク名が未入力",IF($C119="","担当が未入力",IF(COUNTIF('集計を見る'!$A$25:$A$32,$C119)=0,"担当が一覧にない",IF($D119="","状態が未入力",IF($E119="","進捗率が未入力",IF(AND($D119="完了",$E119&lt;&gt;100),"完了なのに100%でない",IF(AND($E119=100,$D119&lt;&gt;"完了"),"100%なのに完了でない",IF(AND($D119="進行中",$E119=0),"進行中なのに0%",IF($F119="","期限が未入力",IF($J119="遅延","遅延（対応が必要）",IF(AND($G119="",$D119&lt;&gt;"完了"),"次の一手が空","OK"))))))))))))</f>
        <v/>
      </c>
    </row>
    <row r="120" hidden="1" ht="22" customHeight="1">
      <c r="A120" s="58" t="n"/>
      <c r="B120" s="59" t="n"/>
      <c r="C120" s="59" t="n"/>
      <c r="D120" s="59" t="n"/>
      <c r="E120" s="60" t="n"/>
      <c r="F120" s="56" t="n"/>
      <c r="G120" s="58" t="n"/>
      <c r="H120" s="58" t="n"/>
      <c r="I120" s="44">
        <f>IF($F120="","",$F120-$B$2)</f>
        <v/>
      </c>
      <c r="J120" s="15">
        <f>IF(AND($A120="",$D120=""),"",IF($D120="完了","完了",IF($F120="","期限なし",IF($I120&lt;0,"遅延",IF($I120&lt;=$B$3,"まもなく期限","余裕あり")))))</f>
        <v/>
      </c>
      <c r="K120" s="45">
        <f>IF(OR($A120="",$D120="完了",$F120="",$E120=""),"",IF($I120&lt;=0,"",ROUND((100-$E120)/$I120,0)))</f>
        <v/>
      </c>
      <c r="L120" s="15">
        <f>IF($F120="","",TEXT($F120,"yyyy/mm"))</f>
        <v/>
      </c>
      <c r="M120" s="15">
        <f>IF(AND($A120="",$C120="",$D120="",$F120=""),"",IF($A120="","タスク名が未入力",IF($C120="","担当が未入力",IF(COUNTIF('集計を見る'!$A$25:$A$32,$C120)=0,"担当が一覧にない",IF($D120="","状態が未入力",IF($E120="","進捗率が未入力",IF(AND($D120="完了",$E120&lt;&gt;100),"完了なのに100%でない",IF(AND($E120=100,$D120&lt;&gt;"完了"),"100%なのに完了でない",IF(AND($D120="進行中",$E120=0),"進行中なのに0%",IF($F120="","期限が未入力",IF($J120="遅延","遅延（対応が必要）",IF(AND($G120="",$D120&lt;&gt;"完了"),"次の一手が空","OK"))))))))))))</f>
        <v/>
      </c>
    </row>
    <row r="121" hidden="1" ht="22" customHeight="1">
      <c r="A121" s="58" t="n"/>
      <c r="B121" s="59" t="n"/>
      <c r="C121" s="59" t="n"/>
      <c r="D121" s="59" t="n"/>
      <c r="E121" s="60" t="n"/>
      <c r="F121" s="56" t="n"/>
      <c r="G121" s="58" t="n"/>
      <c r="H121" s="58" t="n"/>
      <c r="I121" s="42">
        <f>IF($F121="","",$F121-$B$2)</f>
        <v/>
      </c>
      <c r="J121" s="12">
        <f>IF(AND($A121="",$D121=""),"",IF($D121="完了","完了",IF($F121="","期限なし",IF($I121&lt;0,"遅延",IF($I121&lt;=$B$3,"まもなく期限","余裕あり")))))</f>
        <v/>
      </c>
      <c r="K121" s="43">
        <f>IF(OR($A121="",$D121="完了",$F121="",$E121=""),"",IF($I121&lt;=0,"",ROUND((100-$E121)/$I121,0)))</f>
        <v/>
      </c>
      <c r="L121" s="12">
        <f>IF($F121="","",TEXT($F121,"yyyy/mm"))</f>
        <v/>
      </c>
      <c r="M121" s="12">
        <f>IF(AND($A121="",$C121="",$D121="",$F121=""),"",IF($A121="","タスク名が未入力",IF($C121="","担当が未入力",IF(COUNTIF('集計を見る'!$A$25:$A$32,$C121)=0,"担当が一覧にない",IF($D121="","状態が未入力",IF($E121="","進捗率が未入力",IF(AND($D121="完了",$E121&lt;&gt;100),"完了なのに100%でない",IF(AND($E121=100,$D121&lt;&gt;"完了"),"100%なのに完了でない",IF(AND($D121="進行中",$E121=0),"進行中なのに0%",IF($F121="","期限が未入力",IF($J121="遅延","遅延（対応が必要）",IF(AND($G121="",$D121&lt;&gt;"完了"),"次の一手が空","OK"))))))))))))</f>
        <v/>
      </c>
    </row>
    <row r="122" hidden="1" ht="22" customHeight="1">
      <c r="A122" s="58" t="n"/>
      <c r="B122" s="59" t="n"/>
      <c r="C122" s="59" t="n"/>
      <c r="D122" s="59" t="n"/>
      <c r="E122" s="60" t="n"/>
      <c r="F122" s="56" t="n"/>
      <c r="G122" s="58" t="n"/>
      <c r="H122" s="58" t="n"/>
      <c r="I122" s="44">
        <f>IF($F122="","",$F122-$B$2)</f>
        <v/>
      </c>
      <c r="J122" s="15">
        <f>IF(AND($A122="",$D122=""),"",IF($D122="完了","完了",IF($F122="","期限なし",IF($I122&lt;0,"遅延",IF($I122&lt;=$B$3,"まもなく期限","余裕あり")))))</f>
        <v/>
      </c>
      <c r="K122" s="45">
        <f>IF(OR($A122="",$D122="完了",$F122="",$E122=""),"",IF($I122&lt;=0,"",ROUND((100-$E122)/$I122,0)))</f>
        <v/>
      </c>
      <c r="L122" s="15">
        <f>IF($F122="","",TEXT($F122,"yyyy/mm"))</f>
        <v/>
      </c>
      <c r="M122" s="15">
        <f>IF(AND($A122="",$C122="",$D122="",$F122=""),"",IF($A122="","タスク名が未入力",IF($C122="","担当が未入力",IF(COUNTIF('集計を見る'!$A$25:$A$32,$C122)=0,"担当が一覧にない",IF($D122="","状態が未入力",IF($E122="","進捗率が未入力",IF(AND($D122="完了",$E122&lt;&gt;100),"完了なのに100%でない",IF(AND($E122=100,$D122&lt;&gt;"完了"),"100%なのに完了でない",IF(AND($D122="進行中",$E122=0),"進行中なのに0%",IF($F122="","期限が未入力",IF($J122="遅延","遅延（対応が必要）",IF(AND($G122="",$D122&lt;&gt;"完了"),"次の一手が空","OK"))))))))))))</f>
        <v/>
      </c>
    </row>
    <row r="123" hidden="1" ht="22" customHeight="1">
      <c r="A123" s="58" t="n"/>
      <c r="B123" s="59" t="n"/>
      <c r="C123" s="59" t="n"/>
      <c r="D123" s="59" t="n"/>
      <c r="E123" s="60" t="n"/>
      <c r="F123" s="56" t="n"/>
      <c r="G123" s="58" t="n"/>
      <c r="H123" s="58" t="n"/>
      <c r="I123" s="42">
        <f>IF($F123="","",$F123-$B$2)</f>
        <v/>
      </c>
      <c r="J123" s="12">
        <f>IF(AND($A123="",$D123=""),"",IF($D123="完了","完了",IF($F123="","期限なし",IF($I123&lt;0,"遅延",IF($I123&lt;=$B$3,"まもなく期限","余裕あり")))))</f>
        <v/>
      </c>
      <c r="K123" s="43">
        <f>IF(OR($A123="",$D123="完了",$F123="",$E123=""),"",IF($I123&lt;=0,"",ROUND((100-$E123)/$I123,0)))</f>
        <v/>
      </c>
      <c r="L123" s="12">
        <f>IF($F123="","",TEXT($F123,"yyyy/mm"))</f>
        <v/>
      </c>
      <c r="M123" s="12">
        <f>IF(AND($A123="",$C123="",$D123="",$F123=""),"",IF($A123="","タスク名が未入力",IF($C123="","担当が未入力",IF(COUNTIF('集計を見る'!$A$25:$A$32,$C123)=0,"担当が一覧にない",IF($D123="","状態が未入力",IF($E123="","進捗率が未入力",IF(AND($D123="完了",$E123&lt;&gt;100),"完了なのに100%でない",IF(AND($E123=100,$D123&lt;&gt;"完了"),"100%なのに完了でない",IF(AND($D123="進行中",$E123=0),"進行中なのに0%",IF($F123="","期限が未入力",IF($J123="遅延","遅延（対応が必要）",IF(AND($G123="",$D123&lt;&gt;"完了"),"次の一手が空","OK"))))))))))))</f>
        <v/>
      </c>
    </row>
    <row r="124" hidden="1" ht="22" customHeight="1">
      <c r="A124" s="58" t="n"/>
      <c r="B124" s="59" t="n"/>
      <c r="C124" s="59" t="n"/>
      <c r="D124" s="59" t="n"/>
      <c r="E124" s="60" t="n"/>
      <c r="F124" s="56" t="n"/>
      <c r="G124" s="58" t="n"/>
      <c r="H124" s="58" t="n"/>
      <c r="I124" s="44">
        <f>IF($F124="","",$F124-$B$2)</f>
        <v/>
      </c>
      <c r="J124" s="15">
        <f>IF(AND($A124="",$D124=""),"",IF($D124="完了","完了",IF($F124="","期限なし",IF($I124&lt;0,"遅延",IF($I124&lt;=$B$3,"まもなく期限","余裕あり")))))</f>
        <v/>
      </c>
      <c r="K124" s="45">
        <f>IF(OR($A124="",$D124="完了",$F124="",$E124=""),"",IF($I124&lt;=0,"",ROUND((100-$E124)/$I124,0)))</f>
        <v/>
      </c>
      <c r="L124" s="15">
        <f>IF($F124="","",TEXT($F124,"yyyy/mm"))</f>
        <v/>
      </c>
      <c r="M124" s="15">
        <f>IF(AND($A124="",$C124="",$D124="",$F124=""),"",IF($A124="","タスク名が未入力",IF($C124="","担当が未入力",IF(COUNTIF('集計を見る'!$A$25:$A$32,$C124)=0,"担当が一覧にない",IF($D124="","状態が未入力",IF($E124="","進捗率が未入力",IF(AND($D124="完了",$E124&lt;&gt;100),"完了なのに100%でない",IF(AND($E124=100,$D124&lt;&gt;"完了"),"100%なのに完了でない",IF(AND($D124="進行中",$E124=0),"進行中なのに0%",IF($F124="","期限が未入力",IF($J124="遅延","遅延（対応が必要）",IF(AND($G124="",$D124&lt;&gt;"完了"),"次の一手が空","OK"))))))))))))</f>
        <v/>
      </c>
    </row>
    <row r="125" hidden="1" ht="22" customHeight="1">
      <c r="A125" s="58" t="n"/>
      <c r="B125" s="59" t="n"/>
      <c r="C125" s="59" t="n"/>
      <c r="D125" s="59" t="n"/>
      <c r="E125" s="60" t="n"/>
      <c r="F125" s="56" t="n"/>
      <c r="G125" s="58" t="n"/>
      <c r="H125" s="58" t="n"/>
      <c r="I125" s="42">
        <f>IF($F125="","",$F125-$B$2)</f>
        <v/>
      </c>
      <c r="J125" s="12">
        <f>IF(AND($A125="",$D125=""),"",IF($D125="完了","完了",IF($F125="","期限なし",IF($I125&lt;0,"遅延",IF($I125&lt;=$B$3,"まもなく期限","余裕あり")))))</f>
        <v/>
      </c>
      <c r="K125" s="43">
        <f>IF(OR($A125="",$D125="完了",$F125="",$E125=""),"",IF($I125&lt;=0,"",ROUND((100-$E125)/$I125,0)))</f>
        <v/>
      </c>
      <c r="L125" s="12">
        <f>IF($F125="","",TEXT($F125,"yyyy/mm"))</f>
        <v/>
      </c>
      <c r="M125" s="12">
        <f>IF(AND($A125="",$C125="",$D125="",$F125=""),"",IF($A125="","タスク名が未入力",IF($C125="","担当が未入力",IF(COUNTIF('集計を見る'!$A$25:$A$32,$C125)=0,"担当が一覧にない",IF($D125="","状態が未入力",IF($E125="","進捗率が未入力",IF(AND($D125="完了",$E125&lt;&gt;100),"完了なのに100%でない",IF(AND($E125=100,$D125&lt;&gt;"完了"),"100%なのに完了でない",IF(AND($D125="進行中",$E125=0),"進行中なのに0%",IF($F125="","期限が未入力",IF($J125="遅延","遅延（対応が必要）",IF(AND($G125="",$D125&lt;&gt;"完了"),"次の一手が空","OK"))))))))))))</f>
        <v/>
      </c>
    </row>
    <row r="126" hidden="1" ht="22" customHeight="1">
      <c r="A126" s="58" t="n"/>
      <c r="B126" s="59" t="n"/>
      <c r="C126" s="59" t="n"/>
      <c r="D126" s="59" t="n"/>
      <c r="E126" s="60" t="n"/>
      <c r="F126" s="56" t="n"/>
      <c r="G126" s="58" t="n"/>
      <c r="H126" s="58" t="n"/>
      <c r="I126" s="44">
        <f>IF($F126="","",$F126-$B$2)</f>
        <v/>
      </c>
      <c r="J126" s="15">
        <f>IF(AND($A126="",$D126=""),"",IF($D126="完了","完了",IF($F126="","期限なし",IF($I126&lt;0,"遅延",IF($I126&lt;=$B$3,"まもなく期限","余裕あり")))))</f>
        <v/>
      </c>
      <c r="K126" s="45">
        <f>IF(OR($A126="",$D126="完了",$F126="",$E126=""),"",IF($I126&lt;=0,"",ROUND((100-$E126)/$I126,0)))</f>
        <v/>
      </c>
      <c r="L126" s="15">
        <f>IF($F126="","",TEXT($F126,"yyyy/mm"))</f>
        <v/>
      </c>
      <c r="M126" s="15">
        <f>IF(AND($A126="",$C126="",$D126="",$F126=""),"",IF($A126="","タスク名が未入力",IF($C126="","担当が未入力",IF(COUNTIF('集計を見る'!$A$25:$A$32,$C126)=0,"担当が一覧にない",IF($D126="","状態が未入力",IF($E126="","進捗率が未入力",IF(AND($D126="完了",$E126&lt;&gt;100),"完了なのに100%でない",IF(AND($E126=100,$D126&lt;&gt;"完了"),"100%なのに完了でない",IF(AND($D126="進行中",$E126=0),"進行中なのに0%",IF($F126="","期限が未入力",IF($J126="遅延","遅延（対応が必要）",IF(AND($G126="",$D126&lt;&gt;"完了"),"次の一手が空","OK"))))))))))))</f>
        <v/>
      </c>
    </row>
    <row r="127" hidden="1" ht="22" customHeight="1">
      <c r="A127" s="58" t="n"/>
      <c r="B127" s="59" t="n"/>
      <c r="C127" s="59" t="n"/>
      <c r="D127" s="59" t="n"/>
      <c r="E127" s="60" t="n"/>
      <c r="F127" s="56" t="n"/>
      <c r="G127" s="58" t="n"/>
      <c r="H127" s="58" t="n"/>
      <c r="I127" s="42">
        <f>IF($F127="","",$F127-$B$2)</f>
        <v/>
      </c>
      <c r="J127" s="12">
        <f>IF(AND($A127="",$D127=""),"",IF($D127="完了","完了",IF($F127="","期限なし",IF($I127&lt;0,"遅延",IF($I127&lt;=$B$3,"まもなく期限","余裕あり")))))</f>
        <v/>
      </c>
      <c r="K127" s="43">
        <f>IF(OR($A127="",$D127="完了",$F127="",$E127=""),"",IF($I127&lt;=0,"",ROUND((100-$E127)/$I127,0)))</f>
        <v/>
      </c>
      <c r="L127" s="12">
        <f>IF($F127="","",TEXT($F127,"yyyy/mm"))</f>
        <v/>
      </c>
      <c r="M127" s="12">
        <f>IF(AND($A127="",$C127="",$D127="",$F127=""),"",IF($A127="","タスク名が未入力",IF($C127="","担当が未入力",IF(COUNTIF('集計を見る'!$A$25:$A$32,$C127)=0,"担当が一覧にない",IF($D127="","状態が未入力",IF($E127="","進捗率が未入力",IF(AND($D127="完了",$E127&lt;&gt;100),"完了なのに100%でない",IF(AND($E127=100,$D127&lt;&gt;"完了"),"100%なのに完了でない",IF(AND($D127="進行中",$E127=0),"進行中なのに0%",IF($F127="","期限が未入力",IF($J127="遅延","遅延（対応が必要）",IF(AND($G127="",$D127&lt;&gt;"完了"),"次の一手が空","OK"))))))))))))</f>
        <v/>
      </c>
    </row>
    <row r="128" hidden="1" ht="22" customHeight="1">
      <c r="A128" s="58" t="n"/>
      <c r="B128" s="59" t="n"/>
      <c r="C128" s="59" t="n"/>
      <c r="D128" s="59" t="n"/>
      <c r="E128" s="60" t="n"/>
      <c r="F128" s="56" t="n"/>
      <c r="G128" s="58" t="n"/>
      <c r="H128" s="58" t="n"/>
      <c r="I128" s="44">
        <f>IF($F128="","",$F128-$B$2)</f>
        <v/>
      </c>
      <c r="J128" s="15">
        <f>IF(AND($A128="",$D128=""),"",IF($D128="完了","完了",IF($F128="","期限なし",IF($I128&lt;0,"遅延",IF($I128&lt;=$B$3,"まもなく期限","余裕あり")))))</f>
        <v/>
      </c>
      <c r="K128" s="45">
        <f>IF(OR($A128="",$D128="完了",$F128="",$E128=""),"",IF($I128&lt;=0,"",ROUND((100-$E128)/$I128,0)))</f>
        <v/>
      </c>
      <c r="L128" s="15">
        <f>IF($F128="","",TEXT($F128,"yyyy/mm"))</f>
        <v/>
      </c>
      <c r="M128" s="15">
        <f>IF(AND($A128="",$C128="",$D128="",$F128=""),"",IF($A128="","タスク名が未入力",IF($C128="","担当が未入力",IF(COUNTIF('集計を見る'!$A$25:$A$32,$C128)=0,"担当が一覧にない",IF($D128="","状態が未入力",IF($E128="","進捗率が未入力",IF(AND($D128="完了",$E128&lt;&gt;100),"完了なのに100%でない",IF(AND($E128=100,$D128&lt;&gt;"完了"),"100%なのに完了でない",IF(AND($D128="進行中",$E128=0),"進行中なのに0%",IF($F128="","期限が未入力",IF($J128="遅延","遅延（対応が必要）",IF(AND($G128="",$D128&lt;&gt;"完了"),"次の一手が空","OK"))))))))))))</f>
        <v/>
      </c>
    </row>
    <row r="129" hidden="1" ht="22" customHeight="1">
      <c r="A129" s="58" t="n"/>
      <c r="B129" s="59" t="n"/>
      <c r="C129" s="59" t="n"/>
      <c r="D129" s="59" t="n"/>
      <c r="E129" s="60" t="n"/>
      <c r="F129" s="56" t="n"/>
      <c r="G129" s="58" t="n"/>
      <c r="H129" s="58" t="n"/>
      <c r="I129" s="42">
        <f>IF($F129="","",$F129-$B$2)</f>
        <v/>
      </c>
      <c r="J129" s="12">
        <f>IF(AND($A129="",$D129=""),"",IF($D129="完了","完了",IF($F129="","期限なし",IF($I129&lt;0,"遅延",IF($I129&lt;=$B$3,"まもなく期限","余裕あり")))))</f>
        <v/>
      </c>
      <c r="K129" s="43">
        <f>IF(OR($A129="",$D129="完了",$F129="",$E129=""),"",IF($I129&lt;=0,"",ROUND((100-$E129)/$I129,0)))</f>
        <v/>
      </c>
      <c r="L129" s="12">
        <f>IF($F129="","",TEXT($F129,"yyyy/mm"))</f>
        <v/>
      </c>
      <c r="M129" s="12">
        <f>IF(AND($A129="",$C129="",$D129="",$F129=""),"",IF($A129="","タスク名が未入力",IF($C129="","担当が未入力",IF(COUNTIF('集計を見る'!$A$25:$A$32,$C129)=0,"担当が一覧にない",IF($D129="","状態が未入力",IF($E129="","進捗率が未入力",IF(AND($D129="完了",$E129&lt;&gt;100),"完了なのに100%でない",IF(AND($E129=100,$D129&lt;&gt;"完了"),"100%なのに完了でない",IF(AND($D129="進行中",$E129=0),"進行中なのに0%",IF($F129="","期限が未入力",IF($J129="遅延","遅延（対応が必要）",IF(AND($G129="",$D129&lt;&gt;"完了"),"次の一手が空","OK"))))))))))))</f>
        <v/>
      </c>
    </row>
    <row r="130" hidden="1" ht="22" customHeight="1">
      <c r="A130" s="58" t="n"/>
      <c r="B130" s="59" t="n"/>
      <c r="C130" s="59" t="n"/>
      <c r="D130" s="59" t="n"/>
      <c r="E130" s="60" t="n"/>
      <c r="F130" s="56" t="n"/>
      <c r="G130" s="58" t="n"/>
      <c r="H130" s="58" t="n"/>
      <c r="I130" s="44">
        <f>IF($F130="","",$F130-$B$2)</f>
        <v/>
      </c>
      <c r="J130" s="15">
        <f>IF(AND($A130="",$D130=""),"",IF($D130="完了","完了",IF($F130="","期限なし",IF($I130&lt;0,"遅延",IF($I130&lt;=$B$3,"まもなく期限","余裕あり")))))</f>
        <v/>
      </c>
      <c r="K130" s="45">
        <f>IF(OR($A130="",$D130="完了",$F130="",$E130=""),"",IF($I130&lt;=0,"",ROUND((100-$E130)/$I130,0)))</f>
        <v/>
      </c>
      <c r="L130" s="15">
        <f>IF($F130="","",TEXT($F130,"yyyy/mm"))</f>
        <v/>
      </c>
      <c r="M130" s="15">
        <f>IF(AND($A130="",$C130="",$D130="",$F130=""),"",IF($A130="","タスク名が未入力",IF($C130="","担当が未入力",IF(COUNTIF('集計を見る'!$A$25:$A$32,$C130)=0,"担当が一覧にない",IF($D130="","状態が未入力",IF($E130="","進捗率が未入力",IF(AND($D130="完了",$E130&lt;&gt;100),"完了なのに100%でない",IF(AND($E130=100,$D130&lt;&gt;"完了"),"100%なのに完了でない",IF(AND($D130="進行中",$E130=0),"進行中なのに0%",IF($F130="","期限が未入力",IF($J130="遅延","遅延（対応が必要）",IF(AND($G130="",$D130&lt;&gt;"完了"),"次の一手が空","OK"))))))))))))</f>
        <v/>
      </c>
    </row>
    <row r="131" hidden="1" ht="22" customHeight="1">
      <c r="A131" s="58" t="n"/>
      <c r="B131" s="59" t="n"/>
      <c r="C131" s="59" t="n"/>
      <c r="D131" s="59" t="n"/>
      <c r="E131" s="60" t="n"/>
      <c r="F131" s="56" t="n"/>
      <c r="G131" s="58" t="n"/>
      <c r="H131" s="58" t="n"/>
      <c r="I131" s="42">
        <f>IF($F131="","",$F131-$B$2)</f>
        <v/>
      </c>
      <c r="J131" s="12">
        <f>IF(AND($A131="",$D131=""),"",IF($D131="完了","完了",IF($F131="","期限なし",IF($I131&lt;0,"遅延",IF($I131&lt;=$B$3,"まもなく期限","余裕あり")))))</f>
        <v/>
      </c>
      <c r="K131" s="43">
        <f>IF(OR($A131="",$D131="完了",$F131="",$E131=""),"",IF($I131&lt;=0,"",ROUND((100-$E131)/$I131,0)))</f>
        <v/>
      </c>
      <c r="L131" s="12">
        <f>IF($F131="","",TEXT($F131,"yyyy/mm"))</f>
        <v/>
      </c>
      <c r="M131" s="12">
        <f>IF(AND($A131="",$C131="",$D131="",$F131=""),"",IF($A131="","タスク名が未入力",IF($C131="","担当が未入力",IF(COUNTIF('集計を見る'!$A$25:$A$32,$C131)=0,"担当が一覧にない",IF($D131="","状態が未入力",IF($E131="","進捗率が未入力",IF(AND($D131="完了",$E131&lt;&gt;100),"完了なのに100%でない",IF(AND($E131=100,$D131&lt;&gt;"完了"),"100%なのに完了でない",IF(AND($D131="進行中",$E131=0),"進行中なのに0%",IF($F131="","期限が未入力",IF($J131="遅延","遅延（対応が必要）",IF(AND($G131="",$D131&lt;&gt;"完了"),"次の一手が空","OK"))))))))))))</f>
        <v/>
      </c>
    </row>
    <row r="132" hidden="1" ht="22" customHeight="1">
      <c r="A132" s="58" t="n"/>
      <c r="B132" s="59" t="n"/>
      <c r="C132" s="59" t="n"/>
      <c r="D132" s="59" t="n"/>
      <c r="E132" s="60" t="n"/>
      <c r="F132" s="56" t="n"/>
      <c r="G132" s="58" t="n"/>
      <c r="H132" s="58" t="n"/>
      <c r="I132" s="44">
        <f>IF($F132="","",$F132-$B$2)</f>
        <v/>
      </c>
      <c r="J132" s="15">
        <f>IF(AND($A132="",$D132=""),"",IF($D132="完了","完了",IF($F132="","期限なし",IF($I132&lt;0,"遅延",IF($I132&lt;=$B$3,"まもなく期限","余裕あり")))))</f>
        <v/>
      </c>
      <c r="K132" s="45">
        <f>IF(OR($A132="",$D132="完了",$F132="",$E132=""),"",IF($I132&lt;=0,"",ROUND((100-$E132)/$I132,0)))</f>
        <v/>
      </c>
      <c r="L132" s="15">
        <f>IF($F132="","",TEXT($F132,"yyyy/mm"))</f>
        <v/>
      </c>
      <c r="M132" s="15">
        <f>IF(AND($A132="",$C132="",$D132="",$F132=""),"",IF($A132="","タスク名が未入力",IF($C132="","担当が未入力",IF(COUNTIF('集計を見る'!$A$25:$A$32,$C132)=0,"担当が一覧にない",IF($D132="","状態が未入力",IF($E132="","進捗率が未入力",IF(AND($D132="完了",$E132&lt;&gt;100),"完了なのに100%でない",IF(AND($E132=100,$D132&lt;&gt;"完了"),"100%なのに完了でない",IF(AND($D132="進行中",$E132=0),"進行中なのに0%",IF($F132="","期限が未入力",IF($J132="遅延","遅延（対応が必要）",IF(AND($G132="",$D132&lt;&gt;"完了"),"次の一手が空","OK"))))))))))))</f>
        <v/>
      </c>
    </row>
    <row r="133" hidden="1" ht="22" customHeight="1">
      <c r="A133" s="58" t="n"/>
      <c r="B133" s="59" t="n"/>
      <c r="C133" s="59" t="n"/>
      <c r="D133" s="59" t="n"/>
      <c r="E133" s="60" t="n"/>
      <c r="F133" s="56" t="n"/>
      <c r="G133" s="58" t="n"/>
      <c r="H133" s="58" t="n"/>
      <c r="I133" s="42">
        <f>IF($F133="","",$F133-$B$2)</f>
        <v/>
      </c>
      <c r="J133" s="12">
        <f>IF(AND($A133="",$D133=""),"",IF($D133="完了","完了",IF($F133="","期限なし",IF($I133&lt;0,"遅延",IF($I133&lt;=$B$3,"まもなく期限","余裕あり")))))</f>
        <v/>
      </c>
      <c r="K133" s="43">
        <f>IF(OR($A133="",$D133="完了",$F133="",$E133=""),"",IF($I133&lt;=0,"",ROUND((100-$E133)/$I133,0)))</f>
        <v/>
      </c>
      <c r="L133" s="12">
        <f>IF($F133="","",TEXT($F133,"yyyy/mm"))</f>
        <v/>
      </c>
      <c r="M133" s="12">
        <f>IF(AND($A133="",$C133="",$D133="",$F133=""),"",IF($A133="","タスク名が未入力",IF($C133="","担当が未入力",IF(COUNTIF('集計を見る'!$A$25:$A$32,$C133)=0,"担当が一覧にない",IF($D133="","状態が未入力",IF($E133="","進捗率が未入力",IF(AND($D133="完了",$E133&lt;&gt;100),"完了なのに100%でない",IF(AND($E133=100,$D133&lt;&gt;"完了"),"100%なのに完了でない",IF(AND($D133="進行中",$E133=0),"進行中なのに0%",IF($F133="","期限が未入力",IF($J133="遅延","遅延（対応が必要）",IF(AND($G133="",$D133&lt;&gt;"完了"),"次の一手が空","OK"))))))))))))</f>
        <v/>
      </c>
    </row>
    <row r="134" hidden="1" ht="22" customHeight="1">
      <c r="A134" s="58" t="n"/>
      <c r="B134" s="59" t="n"/>
      <c r="C134" s="59" t="n"/>
      <c r="D134" s="59" t="n"/>
      <c r="E134" s="60" t="n"/>
      <c r="F134" s="56" t="n"/>
      <c r="G134" s="58" t="n"/>
      <c r="H134" s="58" t="n"/>
      <c r="I134" s="44">
        <f>IF($F134="","",$F134-$B$2)</f>
        <v/>
      </c>
      <c r="J134" s="15">
        <f>IF(AND($A134="",$D134=""),"",IF($D134="完了","完了",IF($F134="","期限なし",IF($I134&lt;0,"遅延",IF($I134&lt;=$B$3,"まもなく期限","余裕あり")))))</f>
        <v/>
      </c>
      <c r="K134" s="45">
        <f>IF(OR($A134="",$D134="完了",$F134="",$E134=""),"",IF($I134&lt;=0,"",ROUND((100-$E134)/$I134,0)))</f>
        <v/>
      </c>
      <c r="L134" s="15">
        <f>IF($F134="","",TEXT($F134,"yyyy/mm"))</f>
        <v/>
      </c>
      <c r="M134" s="15">
        <f>IF(AND($A134="",$C134="",$D134="",$F134=""),"",IF($A134="","タスク名が未入力",IF($C134="","担当が未入力",IF(COUNTIF('集計を見る'!$A$25:$A$32,$C134)=0,"担当が一覧にない",IF($D134="","状態が未入力",IF($E134="","進捗率が未入力",IF(AND($D134="完了",$E134&lt;&gt;100),"完了なのに100%でない",IF(AND($E134=100,$D134&lt;&gt;"完了"),"100%なのに完了でない",IF(AND($D134="進行中",$E134=0),"進行中なのに0%",IF($F134="","期限が未入力",IF($J134="遅延","遅延（対応が必要）",IF(AND($G134="",$D134&lt;&gt;"完了"),"次の一手が空","OK"))))))))))))</f>
        <v/>
      </c>
    </row>
    <row r="135" hidden="1" ht="22" customHeight="1">
      <c r="A135" s="58" t="n"/>
      <c r="B135" s="59" t="n"/>
      <c r="C135" s="59" t="n"/>
      <c r="D135" s="59" t="n"/>
      <c r="E135" s="60" t="n"/>
      <c r="F135" s="56" t="n"/>
      <c r="G135" s="58" t="n"/>
      <c r="H135" s="58" t="n"/>
      <c r="I135" s="42">
        <f>IF($F135="","",$F135-$B$2)</f>
        <v/>
      </c>
      <c r="J135" s="12">
        <f>IF(AND($A135="",$D135=""),"",IF($D135="完了","完了",IF($F135="","期限なし",IF($I135&lt;0,"遅延",IF($I135&lt;=$B$3,"まもなく期限","余裕あり")))))</f>
        <v/>
      </c>
      <c r="K135" s="43">
        <f>IF(OR($A135="",$D135="完了",$F135="",$E135=""),"",IF($I135&lt;=0,"",ROUND((100-$E135)/$I135,0)))</f>
        <v/>
      </c>
      <c r="L135" s="12">
        <f>IF($F135="","",TEXT($F135,"yyyy/mm"))</f>
        <v/>
      </c>
      <c r="M135" s="12">
        <f>IF(AND($A135="",$C135="",$D135="",$F135=""),"",IF($A135="","タスク名が未入力",IF($C135="","担当が未入力",IF(COUNTIF('集計を見る'!$A$25:$A$32,$C135)=0,"担当が一覧にない",IF($D135="","状態が未入力",IF($E135="","進捗率が未入力",IF(AND($D135="完了",$E135&lt;&gt;100),"完了なのに100%でない",IF(AND($E135=100,$D135&lt;&gt;"完了"),"100%なのに完了でない",IF(AND($D135="進行中",$E135=0),"進行中なのに0%",IF($F135="","期限が未入力",IF($J135="遅延","遅延（対応が必要）",IF(AND($G135="",$D135&lt;&gt;"完了"),"次の一手が空","OK"))))))))))))</f>
        <v/>
      </c>
    </row>
    <row r="136" hidden="1" ht="22" customHeight="1">
      <c r="A136" s="58" t="n"/>
      <c r="B136" s="59" t="n"/>
      <c r="C136" s="59" t="n"/>
      <c r="D136" s="59" t="n"/>
      <c r="E136" s="60" t="n"/>
      <c r="F136" s="56" t="n"/>
      <c r="G136" s="58" t="n"/>
      <c r="H136" s="58" t="n"/>
      <c r="I136" s="44">
        <f>IF($F136="","",$F136-$B$2)</f>
        <v/>
      </c>
      <c r="J136" s="15">
        <f>IF(AND($A136="",$D136=""),"",IF($D136="完了","完了",IF($F136="","期限なし",IF($I136&lt;0,"遅延",IF($I136&lt;=$B$3,"まもなく期限","余裕あり")))))</f>
        <v/>
      </c>
      <c r="K136" s="45">
        <f>IF(OR($A136="",$D136="完了",$F136="",$E136=""),"",IF($I136&lt;=0,"",ROUND((100-$E136)/$I136,0)))</f>
        <v/>
      </c>
      <c r="L136" s="15">
        <f>IF($F136="","",TEXT($F136,"yyyy/mm"))</f>
        <v/>
      </c>
      <c r="M136" s="15">
        <f>IF(AND($A136="",$C136="",$D136="",$F136=""),"",IF($A136="","タスク名が未入力",IF($C136="","担当が未入力",IF(COUNTIF('集計を見る'!$A$25:$A$32,$C136)=0,"担当が一覧にない",IF($D136="","状態が未入力",IF($E136="","進捗率が未入力",IF(AND($D136="完了",$E136&lt;&gt;100),"完了なのに100%でない",IF(AND($E136=100,$D136&lt;&gt;"完了"),"100%なのに完了でない",IF(AND($D136="進行中",$E136=0),"進行中なのに0%",IF($F136="","期限が未入力",IF($J136="遅延","遅延（対応が必要）",IF(AND($G136="",$D136&lt;&gt;"完了"),"次の一手が空","OK"))))))))))))</f>
        <v/>
      </c>
    </row>
    <row r="137" hidden="1" ht="22" customHeight="1">
      <c r="A137" s="58" t="n"/>
      <c r="B137" s="59" t="n"/>
      <c r="C137" s="59" t="n"/>
      <c r="D137" s="59" t="n"/>
      <c r="E137" s="60" t="n"/>
      <c r="F137" s="56" t="n"/>
      <c r="G137" s="58" t="n"/>
      <c r="H137" s="58" t="n"/>
      <c r="I137" s="42">
        <f>IF($F137="","",$F137-$B$2)</f>
        <v/>
      </c>
      <c r="J137" s="12">
        <f>IF(AND($A137="",$D137=""),"",IF($D137="完了","完了",IF($F137="","期限なし",IF($I137&lt;0,"遅延",IF($I137&lt;=$B$3,"まもなく期限","余裕あり")))))</f>
        <v/>
      </c>
      <c r="K137" s="43">
        <f>IF(OR($A137="",$D137="完了",$F137="",$E137=""),"",IF($I137&lt;=0,"",ROUND((100-$E137)/$I137,0)))</f>
        <v/>
      </c>
      <c r="L137" s="12">
        <f>IF($F137="","",TEXT($F137,"yyyy/mm"))</f>
        <v/>
      </c>
      <c r="M137" s="12">
        <f>IF(AND($A137="",$C137="",$D137="",$F137=""),"",IF($A137="","タスク名が未入力",IF($C137="","担当が未入力",IF(COUNTIF('集計を見る'!$A$25:$A$32,$C137)=0,"担当が一覧にない",IF($D137="","状態が未入力",IF($E137="","進捗率が未入力",IF(AND($D137="完了",$E137&lt;&gt;100),"完了なのに100%でない",IF(AND($E137=100,$D137&lt;&gt;"完了"),"100%なのに完了でない",IF(AND($D137="進行中",$E137=0),"進行中なのに0%",IF($F137="","期限が未入力",IF($J137="遅延","遅延（対応が必要）",IF(AND($G137="",$D137&lt;&gt;"完了"),"次の一手が空","OK"))))))))))))</f>
        <v/>
      </c>
    </row>
    <row r="138" hidden="1" ht="22" customHeight="1">
      <c r="A138" s="58" t="n"/>
      <c r="B138" s="59" t="n"/>
      <c r="C138" s="59" t="n"/>
      <c r="D138" s="59" t="n"/>
      <c r="E138" s="60" t="n"/>
      <c r="F138" s="56" t="n"/>
      <c r="G138" s="58" t="n"/>
      <c r="H138" s="58" t="n"/>
      <c r="I138" s="44">
        <f>IF($F138="","",$F138-$B$2)</f>
        <v/>
      </c>
      <c r="J138" s="15">
        <f>IF(AND($A138="",$D138=""),"",IF($D138="完了","完了",IF($F138="","期限なし",IF($I138&lt;0,"遅延",IF($I138&lt;=$B$3,"まもなく期限","余裕あり")))))</f>
        <v/>
      </c>
      <c r="K138" s="45">
        <f>IF(OR($A138="",$D138="完了",$F138="",$E138=""),"",IF($I138&lt;=0,"",ROUND((100-$E138)/$I138,0)))</f>
        <v/>
      </c>
      <c r="L138" s="15">
        <f>IF($F138="","",TEXT($F138,"yyyy/mm"))</f>
        <v/>
      </c>
      <c r="M138" s="15">
        <f>IF(AND($A138="",$C138="",$D138="",$F138=""),"",IF($A138="","タスク名が未入力",IF($C138="","担当が未入力",IF(COUNTIF('集計を見る'!$A$25:$A$32,$C138)=0,"担当が一覧にない",IF($D138="","状態が未入力",IF($E138="","進捗率が未入力",IF(AND($D138="完了",$E138&lt;&gt;100),"完了なのに100%でない",IF(AND($E138=100,$D138&lt;&gt;"完了"),"100%なのに完了でない",IF(AND($D138="進行中",$E138=0),"進行中なのに0%",IF($F138="","期限が未入力",IF($J138="遅延","遅延（対応が必要）",IF(AND($G138="",$D138&lt;&gt;"完了"),"次の一手が空","OK"))))))))))))</f>
        <v/>
      </c>
    </row>
    <row r="139" hidden="1" ht="22" customHeight="1">
      <c r="A139" s="58" t="n"/>
      <c r="B139" s="59" t="n"/>
      <c r="C139" s="59" t="n"/>
      <c r="D139" s="59" t="n"/>
      <c r="E139" s="60" t="n"/>
      <c r="F139" s="56" t="n"/>
      <c r="G139" s="58" t="n"/>
      <c r="H139" s="58" t="n"/>
      <c r="I139" s="42">
        <f>IF($F139="","",$F139-$B$2)</f>
        <v/>
      </c>
      <c r="J139" s="12">
        <f>IF(AND($A139="",$D139=""),"",IF($D139="完了","完了",IF($F139="","期限なし",IF($I139&lt;0,"遅延",IF($I139&lt;=$B$3,"まもなく期限","余裕あり")))))</f>
        <v/>
      </c>
      <c r="K139" s="43">
        <f>IF(OR($A139="",$D139="完了",$F139="",$E139=""),"",IF($I139&lt;=0,"",ROUND((100-$E139)/$I139,0)))</f>
        <v/>
      </c>
      <c r="L139" s="12">
        <f>IF($F139="","",TEXT($F139,"yyyy/mm"))</f>
        <v/>
      </c>
      <c r="M139" s="12">
        <f>IF(AND($A139="",$C139="",$D139="",$F139=""),"",IF($A139="","タスク名が未入力",IF($C139="","担当が未入力",IF(COUNTIF('集計を見る'!$A$25:$A$32,$C139)=0,"担当が一覧にない",IF($D139="","状態が未入力",IF($E139="","進捗率が未入力",IF(AND($D139="完了",$E139&lt;&gt;100),"完了なのに100%でない",IF(AND($E139=100,$D139&lt;&gt;"完了"),"100%なのに完了でない",IF(AND($D139="進行中",$E139=0),"進行中なのに0%",IF($F139="","期限が未入力",IF($J139="遅延","遅延（対応が必要）",IF(AND($G139="",$D139&lt;&gt;"完了"),"次の一手が空","OK"))))))))))))</f>
        <v/>
      </c>
    </row>
    <row r="140" hidden="1" ht="22" customHeight="1">
      <c r="A140" s="58" t="n"/>
      <c r="B140" s="59" t="n"/>
      <c r="C140" s="59" t="n"/>
      <c r="D140" s="59" t="n"/>
      <c r="E140" s="60" t="n"/>
      <c r="F140" s="56" t="n"/>
      <c r="G140" s="58" t="n"/>
      <c r="H140" s="58" t="n"/>
      <c r="I140" s="44">
        <f>IF($F140="","",$F140-$B$2)</f>
        <v/>
      </c>
      <c r="J140" s="15">
        <f>IF(AND($A140="",$D140=""),"",IF($D140="完了","完了",IF($F140="","期限なし",IF($I140&lt;0,"遅延",IF($I140&lt;=$B$3,"まもなく期限","余裕あり")))))</f>
        <v/>
      </c>
      <c r="K140" s="45">
        <f>IF(OR($A140="",$D140="完了",$F140="",$E140=""),"",IF($I140&lt;=0,"",ROUND((100-$E140)/$I140,0)))</f>
        <v/>
      </c>
      <c r="L140" s="15">
        <f>IF($F140="","",TEXT($F140,"yyyy/mm"))</f>
        <v/>
      </c>
      <c r="M140" s="15">
        <f>IF(AND($A140="",$C140="",$D140="",$F140=""),"",IF($A140="","タスク名が未入力",IF($C140="","担当が未入力",IF(COUNTIF('集計を見る'!$A$25:$A$32,$C140)=0,"担当が一覧にない",IF($D140="","状態が未入力",IF($E140="","進捗率が未入力",IF(AND($D140="完了",$E140&lt;&gt;100),"完了なのに100%でない",IF(AND($E140=100,$D140&lt;&gt;"完了"),"100%なのに完了でない",IF(AND($D140="進行中",$E140=0),"進行中なのに0%",IF($F140="","期限が未入力",IF($J140="遅延","遅延（対応が必要）",IF(AND($G140="",$D140&lt;&gt;"完了"),"次の一手が空","OK"))))))))))))</f>
        <v/>
      </c>
    </row>
    <row r="141" hidden="1" ht="22" customHeight="1">
      <c r="A141" s="58" t="n"/>
      <c r="B141" s="59" t="n"/>
      <c r="C141" s="59" t="n"/>
      <c r="D141" s="59" t="n"/>
      <c r="E141" s="60" t="n"/>
      <c r="F141" s="56" t="n"/>
      <c r="G141" s="58" t="n"/>
      <c r="H141" s="58" t="n"/>
      <c r="I141" s="42">
        <f>IF($F141="","",$F141-$B$2)</f>
        <v/>
      </c>
      <c r="J141" s="12">
        <f>IF(AND($A141="",$D141=""),"",IF($D141="完了","完了",IF($F141="","期限なし",IF($I141&lt;0,"遅延",IF($I141&lt;=$B$3,"まもなく期限","余裕あり")))))</f>
        <v/>
      </c>
      <c r="K141" s="43">
        <f>IF(OR($A141="",$D141="完了",$F141="",$E141=""),"",IF($I141&lt;=0,"",ROUND((100-$E141)/$I141,0)))</f>
        <v/>
      </c>
      <c r="L141" s="12">
        <f>IF($F141="","",TEXT($F141,"yyyy/mm"))</f>
        <v/>
      </c>
      <c r="M141" s="12">
        <f>IF(AND($A141="",$C141="",$D141="",$F141=""),"",IF($A141="","タスク名が未入力",IF($C141="","担当が未入力",IF(COUNTIF('集計を見る'!$A$25:$A$32,$C141)=0,"担当が一覧にない",IF($D141="","状態が未入力",IF($E141="","進捗率が未入力",IF(AND($D141="完了",$E141&lt;&gt;100),"完了なのに100%でない",IF(AND($E141=100,$D141&lt;&gt;"完了"),"100%なのに完了でない",IF(AND($D141="進行中",$E141=0),"進行中なのに0%",IF($F141="","期限が未入力",IF($J141="遅延","遅延（対応が必要）",IF(AND($G141="",$D141&lt;&gt;"完了"),"次の一手が空","OK"))))))))))))</f>
        <v/>
      </c>
    </row>
    <row r="142" hidden="1" ht="22" customHeight="1">
      <c r="A142" s="58" t="n"/>
      <c r="B142" s="59" t="n"/>
      <c r="C142" s="59" t="n"/>
      <c r="D142" s="59" t="n"/>
      <c r="E142" s="60" t="n"/>
      <c r="F142" s="56" t="n"/>
      <c r="G142" s="58" t="n"/>
      <c r="H142" s="58" t="n"/>
      <c r="I142" s="44">
        <f>IF($F142="","",$F142-$B$2)</f>
        <v/>
      </c>
      <c r="J142" s="15">
        <f>IF(AND($A142="",$D142=""),"",IF($D142="完了","完了",IF($F142="","期限なし",IF($I142&lt;0,"遅延",IF($I142&lt;=$B$3,"まもなく期限","余裕あり")))))</f>
        <v/>
      </c>
      <c r="K142" s="45">
        <f>IF(OR($A142="",$D142="完了",$F142="",$E142=""),"",IF($I142&lt;=0,"",ROUND((100-$E142)/$I142,0)))</f>
        <v/>
      </c>
      <c r="L142" s="15">
        <f>IF($F142="","",TEXT($F142,"yyyy/mm"))</f>
        <v/>
      </c>
      <c r="M142" s="15">
        <f>IF(AND($A142="",$C142="",$D142="",$F142=""),"",IF($A142="","タスク名が未入力",IF($C142="","担当が未入力",IF(COUNTIF('集計を見る'!$A$25:$A$32,$C142)=0,"担当が一覧にない",IF($D142="","状態が未入力",IF($E142="","進捗率が未入力",IF(AND($D142="完了",$E142&lt;&gt;100),"完了なのに100%でない",IF(AND($E142=100,$D142&lt;&gt;"完了"),"100%なのに完了でない",IF(AND($D142="進行中",$E142=0),"進行中なのに0%",IF($F142="","期限が未入力",IF($J142="遅延","遅延（対応が必要）",IF(AND($G142="",$D142&lt;&gt;"完了"),"次の一手が空","OK"))))))))))))</f>
        <v/>
      </c>
    </row>
    <row r="143" hidden="1" ht="22" customHeight="1">
      <c r="A143" s="58" t="n"/>
      <c r="B143" s="59" t="n"/>
      <c r="C143" s="59" t="n"/>
      <c r="D143" s="59" t="n"/>
      <c r="E143" s="60" t="n"/>
      <c r="F143" s="56" t="n"/>
      <c r="G143" s="58" t="n"/>
      <c r="H143" s="58" t="n"/>
      <c r="I143" s="42">
        <f>IF($F143="","",$F143-$B$2)</f>
        <v/>
      </c>
      <c r="J143" s="12">
        <f>IF(AND($A143="",$D143=""),"",IF($D143="完了","完了",IF($F143="","期限なし",IF($I143&lt;0,"遅延",IF($I143&lt;=$B$3,"まもなく期限","余裕あり")))))</f>
        <v/>
      </c>
      <c r="K143" s="43">
        <f>IF(OR($A143="",$D143="完了",$F143="",$E143=""),"",IF($I143&lt;=0,"",ROUND((100-$E143)/$I143,0)))</f>
        <v/>
      </c>
      <c r="L143" s="12">
        <f>IF($F143="","",TEXT($F143,"yyyy/mm"))</f>
        <v/>
      </c>
      <c r="M143" s="12">
        <f>IF(AND($A143="",$C143="",$D143="",$F143=""),"",IF($A143="","タスク名が未入力",IF($C143="","担当が未入力",IF(COUNTIF('集計を見る'!$A$25:$A$32,$C143)=0,"担当が一覧にない",IF($D143="","状態が未入力",IF($E143="","進捗率が未入力",IF(AND($D143="完了",$E143&lt;&gt;100),"完了なのに100%でない",IF(AND($E143=100,$D143&lt;&gt;"完了"),"100%なのに完了でない",IF(AND($D143="進行中",$E143=0),"進行中なのに0%",IF($F143="","期限が未入力",IF($J143="遅延","遅延（対応が必要）",IF(AND($G143="",$D143&lt;&gt;"完了"),"次の一手が空","OK"))))))))))))</f>
        <v/>
      </c>
    </row>
    <row r="144" hidden="1" ht="22" customHeight="1">
      <c r="A144" s="58" t="n"/>
      <c r="B144" s="59" t="n"/>
      <c r="C144" s="59" t="n"/>
      <c r="D144" s="59" t="n"/>
      <c r="E144" s="60" t="n"/>
      <c r="F144" s="56" t="n"/>
      <c r="G144" s="58" t="n"/>
      <c r="H144" s="58" t="n"/>
      <c r="I144" s="44">
        <f>IF($F144="","",$F144-$B$2)</f>
        <v/>
      </c>
      <c r="J144" s="15">
        <f>IF(AND($A144="",$D144=""),"",IF($D144="完了","完了",IF($F144="","期限なし",IF($I144&lt;0,"遅延",IF($I144&lt;=$B$3,"まもなく期限","余裕あり")))))</f>
        <v/>
      </c>
      <c r="K144" s="45">
        <f>IF(OR($A144="",$D144="完了",$F144="",$E144=""),"",IF($I144&lt;=0,"",ROUND((100-$E144)/$I144,0)))</f>
        <v/>
      </c>
      <c r="L144" s="15">
        <f>IF($F144="","",TEXT($F144,"yyyy/mm"))</f>
        <v/>
      </c>
      <c r="M144" s="15">
        <f>IF(AND($A144="",$C144="",$D144="",$F144=""),"",IF($A144="","タスク名が未入力",IF($C144="","担当が未入力",IF(COUNTIF('集計を見る'!$A$25:$A$32,$C144)=0,"担当が一覧にない",IF($D144="","状態が未入力",IF($E144="","進捗率が未入力",IF(AND($D144="完了",$E144&lt;&gt;100),"完了なのに100%でない",IF(AND($E144=100,$D144&lt;&gt;"完了"),"100%なのに完了でない",IF(AND($D144="進行中",$E144=0),"進行中なのに0%",IF($F144="","期限が未入力",IF($J144="遅延","遅延（対応が必要）",IF(AND($G144="",$D144&lt;&gt;"完了"),"次の一手が空","OK"))))))))))))</f>
        <v/>
      </c>
    </row>
    <row r="145" hidden="1" ht="22" customHeight="1">
      <c r="A145" s="58" t="n"/>
      <c r="B145" s="59" t="n"/>
      <c r="C145" s="59" t="n"/>
      <c r="D145" s="59" t="n"/>
      <c r="E145" s="60" t="n"/>
      <c r="F145" s="56" t="n"/>
      <c r="G145" s="58" t="n"/>
      <c r="H145" s="58" t="n"/>
      <c r="I145" s="42">
        <f>IF($F145="","",$F145-$B$2)</f>
        <v/>
      </c>
      <c r="J145" s="12">
        <f>IF(AND($A145="",$D145=""),"",IF($D145="完了","完了",IF($F145="","期限なし",IF($I145&lt;0,"遅延",IF($I145&lt;=$B$3,"まもなく期限","余裕あり")))))</f>
        <v/>
      </c>
      <c r="K145" s="43">
        <f>IF(OR($A145="",$D145="完了",$F145="",$E145=""),"",IF($I145&lt;=0,"",ROUND((100-$E145)/$I145,0)))</f>
        <v/>
      </c>
      <c r="L145" s="12">
        <f>IF($F145="","",TEXT($F145,"yyyy/mm"))</f>
        <v/>
      </c>
      <c r="M145" s="12">
        <f>IF(AND($A145="",$C145="",$D145="",$F145=""),"",IF($A145="","タスク名が未入力",IF($C145="","担当が未入力",IF(COUNTIF('集計を見る'!$A$25:$A$32,$C145)=0,"担当が一覧にない",IF($D145="","状態が未入力",IF($E145="","進捗率が未入力",IF(AND($D145="完了",$E145&lt;&gt;100),"完了なのに100%でない",IF(AND($E145=100,$D145&lt;&gt;"完了"),"100%なのに完了でない",IF(AND($D145="進行中",$E145=0),"進行中なのに0%",IF($F145="","期限が未入力",IF($J145="遅延","遅延（対応が必要）",IF(AND($G145="",$D145&lt;&gt;"完了"),"次の一手が空","OK"))))))))))))</f>
        <v/>
      </c>
    </row>
    <row r="146" hidden="1" ht="22" customHeight="1">
      <c r="A146" s="58" t="n"/>
      <c r="B146" s="59" t="n"/>
      <c r="C146" s="59" t="n"/>
      <c r="D146" s="59" t="n"/>
      <c r="E146" s="60" t="n"/>
      <c r="F146" s="56" t="n"/>
      <c r="G146" s="58" t="n"/>
      <c r="H146" s="58" t="n"/>
      <c r="I146" s="44">
        <f>IF($F146="","",$F146-$B$2)</f>
        <v/>
      </c>
      <c r="J146" s="15">
        <f>IF(AND($A146="",$D146=""),"",IF($D146="完了","完了",IF($F146="","期限なし",IF($I146&lt;0,"遅延",IF($I146&lt;=$B$3,"まもなく期限","余裕あり")))))</f>
        <v/>
      </c>
      <c r="K146" s="45">
        <f>IF(OR($A146="",$D146="完了",$F146="",$E146=""),"",IF($I146&lt;=0,"",ROUND((100-$E146)/$I146,0)))</f>
        <v/>
      </c>
      <c r="L146" s="15">
        <f>IF($F146="","",TEXT($F146,"yyyy/mm"))</f>
        <v/>
      </c>
      <c r="M146" s="15">
        <f>IF(AND($A146="",$C146="",$D146="",$F146=""),"",IF($A146="","タスク名が未入力",IF($C146="","担当が未入力",IF(COUNTIF('集計を見る'!$A$25:$A$32,$C146)=0,"担当が一覧にない",IF($D146="","状態が未入力",IF($E146="","進捗率が未入力",IF(AND($D146="完了",$E146&lt;&gt;100),"完了なのに100%でない",IF(AND($E146=100,$D146&lt;&gt;"完了"),"100%なのに完了でない",IF(AND($D146="進行中",$E146=0),"進行中なのに0%",IF($F146="","期限が未入力",IF($J146="遅延","遅延（対応が必要）",IF(AND($G146="",$D146&lt;&gt;"完了"),"次の一手が空","OK"))))))))))))</f>
        <v/>
      </c>
    </row>
    <row r="147" hidden="1" ht="22" customHeight="1">
      <c r="A147" s="58" t="n"/>
      <c r="B147" s="59" t="n"/>
      <c r="C147" s="59" t="n"/>
      <c r="D147" s="59" t="n"/>
      <c r="E147" s="60" t="n"/>
      <c r="F147" s="56" t="n"/>
      <c r="G147" s="58" t="n"/>
      <c r="H147" s="58" t="n"/>
      <c r="I147" s="42">
        <f>IF($F147="","",$F147-$B$2)</f>
        <v/>
      </c>
      <c r="J147" s="12">
        <f>IF(AND($A147="",$D147=""),"",IF($D147="完了","完了",IF($F147="","期限なし",IF($I147&lt;0,"遅延",IF($I147&lt;=$B$3,"まもなく期限","余裕あり")))))</f>
        <v/>
      </c>
      <c r="K147" s="43">
        <f>IF(OR($A147="",$D147="完了",$F147="",$E147=""),"",IF($I147&lt;=0,"",ROUND((100-$E147)/$I147,0)))</f>
        <v/>
      </c>
      <c r="L147" s="12">
        <f>IF($F147="","",TEXT($F147,"yyyy/mm"))</f>
        <v/>
      </c>
      <c r="M147" s="12">
        <f>IF(AND($A147="",$C147="",$D147="",$F147=""),"",IF($A147="","タスク名が未入力",IF($C147="","担当が未入力",IF(COUNTIF('集計を見る'!$A$25:$A$32,$C147)=0,"担当が一覧にない",IF($D147="","状態が未入力",IF($E147="","進捗率が未入力",IF(AND($D147="完了",$E147&lt;&gt;100),"完了なのに100%でない",IF(AND($E147=100,$D147&lt;&gt;"完了"),"100%なのに完了でない",IF(AND($D147="進行中",$E147=0),"進行中なのに0%",IF($F147="","期限が未入力",IF($J147="遅延","遅延（対応が必要）",IF(AND($G147="",$D147&lt;&gt;"完了"),"次の一手が空","OK"))))))))))))</f>
        <v/>
      </c>
    </row>
    <row r="148" hidden="1" ht="22" customHeight="1">
      <c r="A148" s="58" t="n"/>
      <c r="B148" s="59" t="n"/>
      <c r="C148" s="59" t="n"/>
      <c r="D148" s="59" t="n"/>
      <c r="E148" s="60" t="n"/>
      <c r="F148" s="56" t="n"/>
      <c r="G148" s="58" t="n"/>
      <c r="H148" s="58" t="n"/>
      <c r="I148" s="44">
        <f>IF($F148="","",$F148-$B$2)</f>
        <v/>
      </c>
      <c r="J148" s="15">
        <f>IF(AND($A148="",$D148=""),"",IF($D148="完了","完了",IF($F148="","期限なし",IF($I148&lt;0,"遅延",IF($I148&lt;=$B$3,"まもなく期限","余裕あり")))))</f>
        <v/>
      </c>
      <c r="K148" s="45">
        <f>IF(OR($A148="",$D148="完了",$F148="",$E148=""),"",IF($I148&lt;=0,"",ROUND((100-$E148)/$I148,0)))</f>
        <v/>
      </c>
      <c r="L148" s="15">
        <f>IF($F148="","",TEXT($F148,"yyyy/mm"))</f>
        <v/>
      </c>
      <c r="M148" s="15">
        <f>IF(AND($A148="",$C148="",$D148="",$F148=""),"",IF($A148="","タスク名が未入力",IF($C148="","担当が未入力",IF(COUNTIF('集計を見る'!$A$25:$A$32,$C148)=0,"担当が一覧にない",IF($D148="","状態が未入力",IF($E148="","進捗率が未入力",IF(AND($D148="完了",$E148&lt;&gt;100),"完了なのに100%でない",IF(AND($E148=100,$D148&lt;&gt;"完了"),"100%なのに完了でない",IF(AND($D148="進行中",$E148=0),"進行中なのに0%",IF($F148="","期限が未入力",IF($J148="遅延","遅延（対応が必要）",IF(AND($G148="",$D148&lt;&gt;"完了"),"次の一手が空","OK"))))))))))))</f>
        <v/>
      </c>
    </row>
    <row r="149" hidden="1" ht="22" customHeight="1">
      <c r="A149" s="58" t="n"/>
      <c r="B149" s="59" t="n"/>
      <c r="C149" s="59" t="n"/>
      <c r="D149" s="59" t="n"/>
      <c r="E149" s="60" t="n"/>
      <c r="F149" s="56" t="n"/>
      <c r="G149" s="58" t="n"/>
      <c r="H149" s="58" t="n"/>
      <c r="I149" s="42">
        <f>IF($F149="","",$F149-$B$2)</f>
        <v/>
      </c>
      <c r="J149" s="12">
        <f>IF(AND($A149="",$D149=""),"",IF($D149="完了","完了",IF($F149="","期限なし",IF($I149&lt;0,"遅延",IF($I149&lt;=$B$3,"まもなく期限","余裕あり")))))</f>
        <v/>
      </c>
      <c r="K149" s="43">
        <f>IF(OR($A149="",$D149="完了",$F149="",$E149=""),"",IF($I149&lt;=0,"",ROUND((100-$E149)/$I149,0)))</f>
        <v/>
      </c>
      <c r="L149" s="12">
        <f>IF($F149="","",TEXT($F149,"yyyy/mm"))</f>
        <v/>
      </c>
      <c r="M149" s="12">
        <f>IF(AND($A149="",$C149="",$D149="",$F149=""),"",IF($A149="","タスク名が未入力",IF($C149="","担当が未入力",IF(COUNTIF('集計を見る'!$A$25:$A$32,$C149)=0,"担当が一覧にない",IF($D149="","状態が未入力",IF($E149="","進捗率が未入力",IF(AND($D149="完了",$E149&lt;&gt;100),"完了なのに100%でない",IF(AND($E149=100,$D149&lt;&gt;"完了"),"100%なのに完了でない",IF(AND($D149="進行中",$E149=0),"進行中なのに0%",IF($F149="","期限が未入力",IF($J149="遅延","遅延（対応が必要）",IF(AND($G149="",$D149&lt;&gt;"完了"),"次の一手が空","OK"))))))))))))</f>
        <v/>
      </c>
    </row>
    <row r="150" hidden="1" ht="22" customHeight="1">
      <c r="A150" s="58" t="n"/>
      <c r="B150" s="59" t="n"/>
      <c r="C150" s="59" t="n"/>
      <c r="D150" s="59" t="n"/>
      <c r="E150" s="60" t="n"/>
      <c r="F150" s="56" t="n"/>
      <c r="G150" s="58" t="n"/>
      <c r="H150" s="58" t="n"/>
      <c r="I150" s="44">
        <f>IF($F150="","",$F150-$B$2)</f>
        <v/>
      </c>
      <c r="J150" s="15">
        <f>IF(AND($A150="",$D150=""),"",IF($D150="完了","完了",IF($F150="","期限なし",IF($I150&lt;0,"遅延",IF($I150&lt;=$B$3,"まもなく期限","余裕あり")))))</f>
        <v/>
      </c>
      <c r="K150" s="45">
        <f>IF(OR($A150="",$D150="完了",$F150="",$E150=""),"",IF($I150&lt;=0,"",ROUND((100-$E150)/$I150,0)))</f>
        <v/>
      </c>
      <c r="L150" s="15">
        <f>IF($F150="","",TEXT($F150,"yyyy/mm"))</f>
        <v/>
      </c>
      <c r="M150" s="15">
        <f>IF(AND($A150="",$C150="",$D150="",$F150=""),"",IF($A150="","タスク名が未入力",IF($C150="","担当が未入力",IF(COUNTIF('集計を見る'!$A$25:$A$32,$C150)=0,"担当が一覧にない",IF($D150="","状態が未入力",IF($E150="","進捗率が未入力",IF(AND($D150="完了",$E150&lt;&gt;100),"完了なのに100%でない",IF(AND($E150=100,$D150&lt;&gt;"完了"),"100%なのに完了でない",IF(AND($D150="進行中",$E150=0),"進行中なのに0%",IF($F150="","期限が未入力",IF($J150="遅延","遅延（対応が必要）",IF(AND($G150="",$D150&lt;&gt;"完了"),"次の一手が空","OK"))))))))))))</f>
        <v/>
      </c>
    </row>
    <row r="151" hidden="1" ht="22" customHeight="1">
      <c r="A151" s="58" t="n"/>
      <c r="B151" s="59" t="n"/>
      <c r="C151" s="59" t="n"/>
      <c r="D151" s="59" t="n"/>
      <c r="E151" s="60" t="n"/>
      <c r="F151" s="56" t="n"/>
      <c r="G151" s="58" t="n"/>
      <c r="H151" s="58" t="n"/>
      <c r="I151" s="42">
        <f>IF($F151="","",$F151-$B$2)</f>
        <v/>
      </c>
      <c r="J151" s="12">
        <f>IF(AND($A151="",$D151=""),"",IF($D151="完了","完了",IF($F151="","期限なし",IF($I151&lt;0,"遅延",IF($I151&lt;=$B$3,"まもなく期限","余裕あり")))))</f>
        <v/>
      </c>
      <c r="K151" s="43">
        <f>IF(OR($A151="",$D151="完了",$F151="",$E151=""),"",IF($I151&lt;=0,"",ROUND((100-$E151)/$I151,0)))</f>
        <v/>
      </c>
      <c r="L151" s="12">
        <f>IF($F151="","",TEXT($F151,"yyyy/mm"))</f>
        <v/>
      </c>
      <c r="M151" s="12">
        <f>IF(AND($A151="",$C151="",$D151="",$F151=""),"",IF($A151="","タスク名が未入力",IF($C151="","担当が未入力",IF(COUNTIF('集計を見る'!$A$25:$A$32,$C151)=0,"担当が一覧にない",IF($D151="","状態が未入力",IF($E151="","進捗率が未入力",IF(AND($D151="完了",$E151&lt;&gt;100),"完了なのに100%でない",IF(AND($E151=100,$D151&lt;&gt;"完了"),"100%なのに完了でない",IF(AND($D151="進行中",$E151=0),"進行中なのに0%",IF($F151="","期限が未入力",IF($J151="遅延","遅延（対応が必要）",IF(AND($G151="",$D151&lt;&gt;"完了"),"次の一手が空","OK"))))))))))))</f>
        <v/>
      </c>
    </row>
    <row r="152" hidden="1" ht="22" customHeight="1">
      <c r="A152" s="58" t="n"/>
      <c r="B152" s="59" t="n"/>
      <c r="C152" s="59" t="n"/>
      <c r="D152" s="59" t="n"/>
      <c r="E152" s="60" t="n"/>
      <c r="F152" s="56" t="n"/>
      <c r="G152" s="58" t="n"/>
      <c r="H152" s="58" t="n"/>
      <c r="I152" s="44">
        <f>IF($F152="","",$F152-$B$2)</f>
        <v/>
      </c>
      <c r="J152" s="15">
        <f>IF(AND($A152="",$D152=""),"",IF($D152="完了","完了",IF($F152="","期限なし",IF($I152&lt;0,"遅延",IF($I152&lt;=$B$3,"まもなく期限","余裕あり")))))</f>
        <v/>
      </c>
      <c r="K152" s="45">
        <f>IF(OR($A152="",$D152="完了",$F152="",$E152=""),"",IF($I152&lt;=0,"",ROUND((100-$E152)/$I152,0)))</f>
        <v/>
      </c>
      <c r="L152" s="15">
        <f>IF($F152="","",TEXT($F152,"yyyy/mm"))</f>
        <v/>
      </c>
      <c r="M152" s="15">
        <f>IF(AND($A152="",$C152="",$D152="",$F152=""),"",IF($A152="","タスク名が未入力",IF($C152="","担当が未入力",IF(COUNTIF('集計を見る'!$A$25:$A$32,$C152)=0,"担当が一覧にない",IF($D152="","状態が未入力",IF($E152="","進捗率が未入力",IF(AND($D152="完了",$E152&lt;&gt;100),"完了なのに100%でない",IF(AND($E152=100,$D152&lt;&gt;"完了"),"100%なのに完了でない",IF(AND($D152="進行中",$E152=0),"進行中なのに0%",IF($F152="","期限が未入力",IF($J152="遅延","遅延（対応が必要）",IF(AND($G152="",$D152&lt;&gt;"完了"),"次の一手が空","OK"))))))))))))</f>
        <v/>
      </c>
    </row>
    <row r="153" hidden="1" ht="22" customHeight="1">
      <c r="A153" s="58" t="n"/>
      <c r="B153" s="59" t="n"/>
      <c r="C153" s="59" t="n"/>
      <c r="D153" s="59" t="n"/>
      <c r="E153" s="60" t="n"/>
      <c r="F153" s="56" t="n"/>
      <c r="G153" s="58" t="n"/>
      <c r="H153" s="58" t="n"/>
      <c r="I153" s="42">
        <f>IF($F153="","",$F153-$B$2)</f>
        <v/>
      </c>
      <c r="J153" s="12">
        <f>IF(AND($A153="",$D153=""),"",IF($D153="完了","完了",IF($F153="","期限なし",IF($I153&lt;0,"遅延",IF($I153&lt;=$B$3,"まもなく期限","余裕あり")))))</f>
        <v/>
      </c>
      <c r="K153" s="43">
        <f>IF(OR($A153="",$D153="完了",$F153="",$E153=""),"",IF($I153&lt;=0,"",ROUND((100-$E153)/$I153,0)))</f>
        <v/>
      </c>
      <c r="L153" s="12">
        <f>IF($F153="","",TEXT($F153,"yyyy/mm"))</f>
        <v/>
      </c>
      <c r="M153" s="12">
        <f>IF(AND($A153="",$C153="",$D153="",$F153=""),"",IF($A153="","タスク名が未入力",IF($C153="","担当が未入力",IF(COUNTIF('集計を見る'!$A$25:$A$32,$C153)=0,"担当が一覧にない",IF($D153="","状態が未入力",IF($E153="","進捗率が未入力",IF(AND($D153="完了",$E153&lt;&gt;100),"完了なのに100%でない",IF(AND($E153=100,$D153&lt;&gt;"完了"),"100%なのに完了でない",IF(AND($D153="進行中",$E153=0),"進行中なのに0%",IF($F153="","期限が未入力",IF($J153="遅延","遅延（対応が必要）",IF(AND($G153="",$D153&lt;&gt;"完了"),"次の一手が空","OK"))))))))))))</f>
        <v/>
      </c>
    </row>
    <row r="154" hidden="1" ht="22" customHeight="1">
      <c r="A154" s="58" t="n"/>
      <c r="B154" s="59" t="n"/>
      <c r="C154" s="59" t="n"/>
      <c r="D154" s="59" t="n"/>
      <c r="E154" s="60" t="n"/>
      <c r="F154" s="56" t="n"/>
      <c r="G154" s="58" t="n"/>
      <c r="H154" s="58" t="n"/>
      <c r="I154" s="44">
        <f>IF($F154="","",$F154-$B$2)</f>
        <v/>
      </c>
      <c r="J154" s="15">
        <f>IF(AND($A154="",$D154=""),"",IF($D154="完了","完了",IF($F154="","期限なし",IF($I154&lt;0,"遅延",IF($I154&lt;=$B$3,"まもなく期限","余裕あり")))))</f>
        <v/>
      </c>
      <c r="K154" s="45">
        <f>IF(OR($A154="",$D154="完了",$F154="",$E154=""),"",IF($I154&lt;=0,"",ROUND((100-$E154)/$I154,0)))</f>
        <v/>
      </c>
      <c r="L154" s="15">
        <f>IF($F154="","",TEXT($F154,"yyyy/mm"))</f>
        <v/>
      </c>
      <c r="M154" s="15">
        <f>IF(AND($A154="",$C154="",$D154="",$F154=""),"",IF($A154="","タスク名が未入力",IF($C154="","担当が未入力",IF(COUNTIF('集計を見る'!$A$25:$A$32,$C154)=0,"担当が一覧にない",IF($D154="","状態が未入力",IF($E154="","進捗率が未入力",IF(AND($D154="完了",$E154&lt;&gt;100),"完了なのに100%でない",IF(AND($E154=100,$D154&lt;&gt;"完了"),"100%なのに完了でない",IF(AND($D154="進行中",$E154=0),"進行中なのに0%",IF($F154="","期限が未入力",IF($J154="遅延","遅延（対応が必要）",IF(AND($G154="",$D154&lt;&gt;"完了"),"次の一手が空","OK"))))))))))))</f>
        <v/>
      </c>
    </row>
    <row r="155" hidden="1" ht="22" customHeight="1">
      <c r="A155" s="58" t="n"/>
      <c r="B155" s="59" t="n"/>
      <c r="C155" s="59" t="n"/>
      <c r="D155" s="59" t="n"/>
      <c r="E155" s="60" t="n"/>
      <c r="F155" s="56" t="n"/>
      <c r="G155" s="58" t="n"/>
      <c r="H155" s="58" t="n"/>
      <c r="I155" s="42">
        <f>IF($F155="","",$F155-$B$2)</f>
        <v/>
      </c>
      <c r="J155" s="12">
        <f>IF(AND($A155="",$D155=""),"",IF($D155="完了","完了",IF($F155="","期限なし",IF($I155&lt;0,"遅延",IF($I155&lt;=$B$3,"まもなく期限","余裕あり")))))</f>
        <v/>
      </c>
      <c r="K155" s="43">
        <f>IF(OR($A155="",$D155="完了",$F155="",$E155=""),"",IF($I155&lt;=0,"",ROUND((100-$E155)/$I155,0)))</f>
        <v/>
      </c>
      <c r="L155" s="12">
        <f>IF($F155="","",TEXT($F155,"yyyy/mm"))</f>
        <v/>
      </c>
      <c r="M155" s="12">
        <f>IF(AND($A155="",$C155="",$D155="",$F155=""),"",IF($A155="","タスク名が未入力",IF($C155="","担当が未入力",IF(COUNTIF('集計を見る'!$A$25:$A$32,$C155)=0,"担当が一覧にない",IF($D155="","状態が未入力",IF($E155="","進捗率が未入力",IF(AND($D155="完了",$E155&lt;&gt;100),"完了なのに100%でない",IF(AND($E155=100,$D155&lt;&gt;"完了"),"100%なのに完了でない",IF(AND($D155="進行中",$E155=0),"進行中なのに0%",IF($F155="","期限が未入力",IF($J155="遅延","遅延（対応が必要）",IF(AND($G155="",$D155&lt;&gt;"完了"),"次の一手が空","OK"))))))))))))</f>
        <v/>
      </c>
    </row>
    <row r="156" hidden="1" ht="22" customHeight="1">
      <c r="A156" s="58" t="n"/>
      <c r="B156" s="59" t="n"/>
      <c r="C156" s="59" t="n"/>
      <c r="D156" s="59" t="n"/>
      <c r="E156" s="60" t="n"/>
      <c r="F156" s="56" t="n"/>
      <c r="G156" s="58" t="n"/>
      <c r="H156" s="58" t="n"/>
      <c r="I156" s="44">
        <f>IF($F156="","",$F156-$B$2)</f>
        <v/>
      </c>
      <c r="J156" s="15">
        <f>IF(AND($A156="",$D156=""),"",IF($D156="完了","完了",IF($F156="","期限なし",IF($I156&lt;0,"遅延",IF($I156&lt;=$B$3,"まもなく期限","余裕あり")))))</f>
        <v/>
      </c>
      <c r="K156" s="45">
        <f>IF(OR($A156="",$D156="完了",$F156="",$E156=""),"",IF($I156&lt;=0,"",ROUND((100-$E156)/$I156,0)))</f>
        <v/>
      </c>
      <c r="L156" s="15">
        <f>IF($F156="","",TEXT($F156,"yyyy/mm"))</f>
        <v/>
      </c>
      <c r="M156" s="15">
        <f>IF(AND($A156="",$C156="",$D156="",$F156=""),"",IF($A156="","タスク名が未入力",IF($C156="","担当が未入力",IF(COUNTIF('集計を見る'!$A$25:$A$32,$C156)=0,"担当が一覧にない",IF($D156="","状態が未入力",IF($E156="","進捗率が未入力",IF(AND($D156="完了",$E156&lt;&gt;100),"完了なのに100%でない",IF(AND($E156=100,$D156&lt;&gt;"完了"),"100%なのに完了でない",IF(AND($D156="進行中",$E156=0),"進行中なのに0%",IF($F156="","期限が未入力",IF($J156="遅延","遅延（対応が必要）",IF(AND($G156="",$D156&lt;&gt;"完了"),"次の一手が空","OK"))))))))))))</f>
        <v/>
      </c>
    </row>
    <row r="157" hidden="1" ht="22" customHeight="1">
      <c r="A157" s="58" t="n"/>
      <c r="B157" s="59" t="n"/>
      <c r="C157" s="59" t="n"/>
      <c r="D157" s="59" t="n"/>
      <c r="E157" s="60" t="n"/>
      <c r="F157" s="56" t="n"/>
      <c r="G157" s="58" t="n"/>
      <c r="H157" s="58" t="n"/>
      <c r="I157" s="42">
        <f>IF($F157="","",$F157-$B$2)</f>
        <v/>
      </c>
      <c r="J157" s="12">
        <f>IF(AND($A157="",$D157=""),"",IF($D157="完了","完了",IF($F157="","期限なし",IF($I157&lt;0,"遅延",IF($I157&lt;=$B$3,"まもなく期限","余裕あり")))))</f>
        <v/>
      </c>
      <c r="K157" s="43">
        <f>IF(OR($A157="",$D157="完了",$F157="",$E157=""),"",IF($I157&lt;=0,"",ROUND((100-$E157)/$I157,0)))</f>
        <v/>
      </c>
      <c r="L157" s="12">
        <f>IF($F157="","",TEXT($F157,"yyyy/mm"))</f>
        <v/>
      </c>
      <c r="M157" s="12">
        <f>IF(AND($A157="",$C157="",$D157="",$F157=""),"",IF($A157="","タスク名が未入力",IF($C157="","担当が未入力",IF(COUNTIF('集計を見る'!$A$25:$A$32,$C157)=0,"担当が一覧にない",IF($D157="","状態が未入力",IF($E157="","進捗率が未入力",IF(AND($D157="完了",$E157&lt;&gt;100),"完了なのに100%でない",IF(AND($E157=100,$D157&lt;&gt;"完了"),"100%なのに完了でない",IF(AND($D157="進行中",$E157=0),"進行中なのに0%",IF($F157="","期限が未入力",IF($J157="遅延","遅延（対応が必要）",IF(AND($G157="",$D157&lt;&gt;"完了"),"次の一手が空","OK"))))))))))))</f>
        <v/>
      </c>
    </row>
    <row r="158" hidden="1" ht="22" customHeight="1">
      <c r="A158" s="58" t="n"/>
      <c r="B158" s="59" t="n"/>
      <c r="C158" s="59" t="n"/>
      <c r="D158" s="59" t="n"/>
      <c r="E158" s="60" t="n"/>
      <c r="F158" s="56" t="n"/>
      <c r="G158" s="58" t="n"/>
      <c r="H158" s="58" t="n"/>
      <c r="I158" s="44">
        <f>IF($F158="","",$F158-$B$2)</f>
        <v/>
      </c>
      <c r="J158" s="15">
        <f>IF(AND($A158="",$D158=""),"",IF($D158="完了","完了",IF($F158="","期限なし",IF($I158&lt;0,"遅延",IF($I158&lt;=$B$3,"まもなく期限","余裕あり")))))</f>
        <v/>
      </c>
      <c r="K158" s="45">
        <f>IF(OR($A158="",$D158="完了",$F158="",$E158=""),"",IF($I158&lt;=0,"",ROUND((100-$E158)/$I158,0)))</f>
        <v/>
      </c>
      <c r="L158" s="15">
        <f>IF($F158="","",TEXT($F158,"yyyy/mm"))</f>
        <v/>
      </c>
      <c r="M158" s="15">
        <f>IF(AND($A158="",$C158="",$D158="",$F158=""),"",IF($A158="","タスク名が未入力",IF($C158="","担当が未入力",IF(COUNTIF('集計を見る'!$A$25:$A$32,$C158)=0,"担当が一覧にない",IF($D158="","状態が未入力",IF($E158="","進捗率が未入力",IF(AND($D158="完了",$E158&lt;&gt;100),"完了なのに100%でない",IF(AND($E158=100,$D158&lt;&gt;"完了"),"100%なのに完了でない",IF(AND($D158="進行中",$E158=0),"進行中なのに0%",IF($F158="","期限が未入力",IF($J158="遅延","遅延（対応が必要）",IF(AND($G158="",$D158&lt;&gt;"完了"),"次の一手が空","OK"))))))))))))</f>
        <v/>
      </c>
    </row>
    <row r="159" hidden="1" ht="22" customHeight="1">
      <c r="A159" s="58" t="n"/>
      <c r="B159" s="59" t="n"/>
      <c r="C159" s="59" t="n"/>
      <c r="D159" s="59" t="n"/>
      <c r="E159" s="60" t="n"/>
      <c r="F159" s="56" t="n"/>
      <c r="G159" s="58" t="n"/>
      <c r="H159" s="58" t="n"/>
      <c r="I159" s="42">
        <f>IF($F159="","",$F159-$B$2)</f>
        <v/>
      </c>
      <c r="J159" s="12">
        <f>IF(AND($A159="",$D159=""),"",IF($D159="完了","完了",IF($F159="","期限なし",IF($I159&lt;0,"遅延",IF($I159&lt;=$B$3,"まもなく期限","余裕あり")))))</f>
        <v/>
      </c>
      <c r="K159" s="43">
        <f>IF(OR($A159="",$D159="完了",$F159="",$E159=""),"",IF($I159&lt;=0,"",ROUND((100-$E159)/$I159,0)))</f>
        <v/>
      </c>
      <c r="L159" s="12">
        <f>IF($F159="","",TEXT($F159,"yyyy/mm"))</f>
        <v/>
      </c>
      <c r="M159" s="12">
        <f>IF(AND($A159="",$C159="",$D159="",$F159=""),"",IF($A159="","タスク名が未入力",IF($C159="","担当が未入力",IF(COUNTIF('集計を見る'!$A$25:$A$32,$C159)=0,"担当が一覧にない",IF($D159="","状態が未入力",IF($E159="","進捗率が未入力",IF(AND($D159="完了",$E159&lt;&gt;100),"完了なのに100%でない",IF(AND($E159=100,$D159&lt;&gt;"完了"),"100%なのに完了でない",IF(AND($D159="進行中",$E159=0),"進行中なのに0%",IF($F159="","期限が未入力",IF($J159="遅延","遅延（対応が必要）",IF(AND($G159="",$D159&lt;&gt;"完了"),"次の一手が空","OK"))))))))))))</f>
        <v/>
      </c>
    </row>
    <row r="160" hidden="1" ht="22" customHeight="1">
      <c r="A160" s="58" t="n"/>
      <c r="B160" s="59" t="n"/>
      <c r="C160" s="59" t="n"/>
      <c r="D160" s="59" t="n"/>
      <c r="E160" s="60" t="n"/>
      <c r="F160" s="56" t="n"/>
      <c r="G160" s="58" t="n"/>
      <c r="H160" s="58" t="n"/>
      <c r="I160" s="44">
        <f>IF($F160="","",$F160-$B$2)</f>
        <v/>
      </c>
      <c r="J160" s="15">
        <f>IF(AND($A160="",$D160=""),"",IF($D160="完了","完了",IF($F160="","期限なし",IF($I160&lt;0,"遅延",IF($I160&lt;=$B$3,"まもなく期限","余裕あり")))))</f>
        <v/>
      </c>
      <c r="K160" s="45">
        <f>IF(OR($A160="",$D160="完了",$F160="",$E160=""),"",IF($I160&lt;=0,"",ROUND((100-$E160)/$I160,0)))</f>
        <v/>
      </c>
      <c r="L160" s="15">
        <f>IF($F160="","",TEXT($F160,"yyyy/mm"))</f>
        <v/>
      </c>
      <c r="M160" s="15">
        <f>IF(AND($A160="",$C160="",$D160="",$F160=""),"",IF($A160="","タスク名が未入力",IF($C160="","担当が未入力",IF(COUNTIF('集計を見る'!$A$25:$A$32,$C160)=0,"担当が一覧にない",IF($D160="","状態が未入力",IF($E160="","進捗率が未入力",IF(AND($D160="完了",$E160&lt;&gt;100),"完了なのに100%でない",IF(AND($E160=100,$D160&lt;&gt;"完了"),"100%なのに完了でない",IF(AND($D160="進行中",$E160=0),"進行中なのに0%",IF($F160="","期限が未入力",IF($J160="遅延","遅延（対応が必要）",IF(AND($G160="",$D160&lt;&gt;"完了"),"次の一手が空","OK"))))))))))))</f>
        <v/>
      </c>
    </row>
    <row r="161" hidden="1" ht="22" customHeight="1">
      <c r="A161" s="58" t="n"/>
      <c r="B161" s="59" t="n"/>
      <c r="C161" s="59" t="n"/>
      <c r="D161" s="59" t="n"/>
      <c r="E161" s="60" t="n"/>
      <c r="F161" s="56" t="n"/>
      <c r="G161" s="58" t="n"/>
      <c r="H161" s="58" t="n"/>
      <c r="I161" s="42">
        <f>IF($F161="","",$F161-$B$2)</f>
        <v/>
      </c>
      <c r="J161" s="12">
        <f>IF(AND($A161="",$D161=""),"",IF($D161="完了","完了",IF($F161="","期限なし",IF($I161&lt;0,"遅延",IF($I161&lt;=$B$3,"まもなく期限","余裕あり")))))</f>
        <v/>
      </c>
      <c r="K161" s="43">
        <f>IF(OR($A161="",$D161="完了",$F161="",$E161=""),"",IF($I161&lt;=0,"",ROUND((100-$E161)/$I161,0)))</f>
        <v/>
      </c>
      <c r="L161" s="12">
        <f>IF($F161="","",TEXT($F161,"yyyy/mm"))</f>
        <v/>
      </c>
      <c r="M161" s="12">
        <f>IF(AND($A161="",$C161="",$D161="",$F161=""),"",IF($A161="","タスク名が未入力",IF($C161="","担当が未入力",IF(COUNTIF('集計を見る'!$A$25:$A$32,$C161)=0,"担当が一覧にない",IF($D161="","状態が未入力",IF($E161="","進捗率が未入力",IF(AND($D161="完了",$E161&lt;&gt;100),"完了なのに100%でない",IF(AND($E161=100,$D161&lt;&gt;"完了"),"100%なのに完了でない",IF(AND($D161="進行中",$E161=0),"進行中なのに0%",IF($F161="","期限が未入力",IF($J161="遅延","遅延（対応が必要）",IF(AND($G161="",$D161&lt;&gt;"完了"),"次の一手が空","OK"))))))))))))</f>
        <v/>
      </c>
    </row>
    <row r="162" hidden="1" ht="22" customHeight="1">
      <c r="A162" s="58" t="n"/>
      <c r="B162" s="59" t="n"/>
      <c r="C162" s="59" t="n"/>
      <c r="D162" s="59" t="n"/>
      <c r="E162" s="60" t="n"/>
      <c r="F162" s="56" t="n"/>
      <c r="G162" s="58" t="n"/>
      <c r="H162" s="58" t="n"/>
      <c r="I162" s="44">
        <f>IF($F162="","",$F162-$B$2)</f>
        <v/>
      </c>
      <c r="J162" s="15">
        <f>IF(AND($A162="",$D162=""),"",IF($D162="完了","完了",IF($F162="","期限なし",IF($I162&lt;0,"遅延",IF($I162&lt;=$B$3,"まもなく期限","余裕あり")))))</f>
        <v/>
      </c>
      <c r="K162" s="45">
        <f>IF(OR($A162="",$D162="完了",$F162="",$E162=""),"",IF($I162&lt;=0,"",ROUND((100-$E162)/$I162,0)))</f>
        <v/>
      </c>
      <c r="L162" s="15">
        <f>IF($F162="","",TEXT($F162,"yyyy/mm"))</f>
        <v/>
      </c>
      <c r="M162" s="15">
        <f>IF(AND($A162="",$C162="",$D162="",$F162=""),"",IF($A162="","タスク名が未入力",IF($C162="","担当が未入力",IF(COUNTIF('集計を見る'!$A$25:$A$32,$C162)=0,"担当が一覧にない",IF($D162="","状態が未入力",IF($E162="","進捗率が未入力",IF(AND($D162="完了",$E162&lt;&gt;100),"完了なのに100%でない",IF(AND($E162=100,$D162&lt;&gt;"完了"),"100%なのに完了でない",IF(AND($D162="進行中",$E162=0),"進行中なのに0%",IF($F162="","期限が未入力",IF($J162="遅延","遅延（対応が必要）",IF(AND($G162="",$D162&lt;&gt;"完了"),"次の一手が空","OK"))))))))))))</f>
        <v/>
      </c>
    </row>
    <row r="163" hidden="1" ht="22" customHeight="1">
      <c r="A163" s="58" t="n"/>
      <c r="B163" s="59" t="n"/>
      <c r="C163" s="59" t="n"/>
      <c r="D163" s="59" t="n"/>
      <c r="E163" s="60" t="n"/>
      <c r="F163" s="56" t="n"/>
      <c r="G163" s="58" t="n"/>
      <c r="H163" s="58" t="n"/>
      <c r="I163" s="42">
        <f>IF($F163="","",$F163-$B$2)</f>
        <v/>
      </c>
      <c r="J163" s="12">
        <f>IF(AND($A163="",$D163=""),"",IF($D163="完了","完了",IF($F163="","期限なし",IF($I163&lt;0,"遅延",IF($I163&lt;=$B$3,"まもなく期限","余裕あり")))))</f>
        <v/>
      </c>
      <c r="K163" s="43">
        <f>IF(OR($A163="",$D163="完了",$F163="",$E163=""),"",IF($I163&lt;=0,"",ROUND((100-$E163)/$I163,0)))</f>
        <v/>
      </c>
      <c r="L163" s="12">
        <f>IF($F163="","",TEXT($F163,"yyyy/mm"))</f>
        <v/>
      </c>
      <c r="M163" s="12">
        <f>IF(AND($A163="",$C163="",$D163="",$F163=""),"",IF($A163="","タスク名が未入力",IF($C163="","担当が未入力",IF(COUNTIF('集計を見る'!$A$25:$A$32,$C163)=0,"担当が一覧にない",IF($D163="","状態が未入力",IF($E163="","進捗率が未入力",IF(AND($D163="完了",$E163&lt;&gt;100),"完了なのに100%でない",IF(AND($E163=100,$D163&lt;&gt;"完了"),"100%なのに完了でない",IF(AND($D163="進行中",$E163=0),"進行中なのに0%",IF($F163="","期限が未入力",IF($J163="遅延","遅延（対応が必要）",IF(AND($G163="",$D163&lt;&gt;"完了"),"次の一手が空","OK"))))))))))))</f>
        <v/>
      </c>
    </row>
    <row r="164" hidden="1" ht="22" customHeight="1">
      <c r="A164" s="58" t="n"/>
      <c r="B164" s="59" t="n"/>
      <c r="C164" s="59" t="n"/>
      <c r="D164" s="59" t="n"/>
      <c r="E164" s="60" t="n"/>
      <c r="F164" s="56" t="n"/>
      <c r="G164" s="58" t="n"/>
      <c r="H164" s="58" t="n"/>
      <c r="I164" s="44">
        <f>IF($F164="","",$F164-$B$2)</f>
        <v/>
      </c>
      <c r="J164" s="15">
        <f>IF(AND($A164="",$D164=""),"",IF($D164="完了","完了",IF($F164="","期限なし",IF($I164&lt;0,"遅延",IF($I164&lt;=$B$3,"まもなく期限","余裕あり")))))</f>
        <v/>
      </c>
      <c r="K164" s="45">
        <f>IF(OR($A164="",$D164="完了",$F164="",$E164=""),"",IF($I164&lt;=0,"",ROUND((100-$E164)/$I164,0)))</f>
        <v/>
      </c>
      <c r="L164" s="15">
        <f>IF($F164="","",TEXT($F164,"yyyy/mm"))</f>
        <v/>
      </c>
      <c r="M164" s="15">
        <f>IF(AND($A164="",$C164="",$D164="",$F164=""),"",IF($A164="","タスク名が未入力",IF($C164="","担当が未入力",IF(COUNTIF('集計を見る'!$A$25:$A$32,$C164)=0,"担当が一覧にない",IF($D164="","状態が未入力",IF($E164="","進捗率が未入力",IF(AND($D164="完了",$E164&lt;&gt;100),"完了なのに100%でない",IF(AND($E164=100,$D164&lt;&gt;"完了"),"100%なのに完了でない",IF(AND($D164="進行中",$E164=0),"進行中なのに0%",IF($F164="","期限が未入力",IF($J164="遅延","遅延（対応が必要）",IF(AND($G164="",$D164&lt;&gt;"完了"),"次の一手が空","OK"))))))))))))</f>
        <v/>
      </c>
    </row>
    <row r="165" hidden="1" ht="22" customHeight="1">
      <c r="A165" s="58" t="n"/>
      <c r="B165" s="59" t="n"/>
      <c r="C165" s="59" t="n"/>
      <c r="D165" s="59" t="n"/>
      <c r="E165" s="60" t="n"/>
      <c r="F165" s="56" t="n"/>
      <c r="G165" s="58" t="n"/>
      <c r="H165" s="58" t="n"/>
      <c r="I165" s="42">
        <f>IF($F165="","",$F165-$B$2)</f>
        <v/>
      </c>
      <c r="J165" s="12">
        <f>IF(AND($A165="",$D165=""),"",IF($D165="完了","完了",IF($F165="","期限なし",IF($I165&lt;0,"遅延",IF($I165&lt;=$B$3,"まもなく期限","余裕あり")))))</f>
        <v/>
      </c>
      <c r="K165" s="43">
        <f>IF(OR($A165="",$D165="完了",$F165="",$E165=""),"",IF($I165&lt;=0,"",ROUND((100-$E165)/$I165,0)))</f>
        <v/>
      </c>
      <c r="L165" s="12">
        <f>IF($F165="","",TEXT($F165,"yyyy/mm"))</f>
        <v/>
      </c>
      <c r="M165" s="12">
        <f>IF(AND($A165="",$C165="",$D165="",$F165=""),"",IF($A165="","タスク名が未入力",IF($C165="","担当が未入力",IF(COUNTIF('集計を見る'!$A$25:$A$32,$C165)=0,"担当が一覧にない",IF($D165="","状態が未入力",IF($E165="","進捗率が未入力",IF(AND($D165="完了",$E165&lt;&gt;100),"完了なのに100%でない",IF(AND($E165=100,$D165&lt;&gt;"完了"),"100%なのに完了でない",IF(AND($D165="進行中",$E165=0),"進行中なのに0%",IF($F165="","期限が未入力",IF($J165="遅延","遅延（対応が必要）",IF(AND($G165="",$D165&lt;&gt;"完了"),"次の一手が空","OK"))))))))))))</f>
        <v/>
      </c>
    </row>
    <row r="166" hidden="1" ht="22" customHeight="1">
      <c r="A166" s="58" t="n"/>
      <c r="B166" s="59" t="n"/>
      <c r="C166" s="59" t="n"/>
      <c r="D166" s="59" t="n"/>
      <c r="E166" s="60" t="n"/>
      <c r="F166" s="56" t="n"/>
      <c r="G166" s="58" t="n"/>
      <c r="H166" s="58" t="n"/>
      <c r="I166" s="44">
        <f>IF($F166="","",$F166-$B$2)</f>
        <v/>
      </c>
      <c r="J166" s="15">
        <f>IF(AND($A166="",$D166=""),"",IF($D166="完了","完了",IF($F166="","期限なし",IF($I166&lt;0,"遅延",IF($I166&lt;=$B$3,"まもなく期限","余裕あり")))))</f>
        <v/>
      </c>
      <c r="K166" s="45">
        <f>IF(OR($A166="",$D166="完了",$F166="",$E166=""),"",IF($I166&lt;=0,"",ROUND((100-$E166)/$I166,0)))</f>
        <v/>
      </c>
      <c r="L166" s="15">
        <f>IF($F166="","",TEXT($F166,"yyyy/mm"))</f>
        <v/>
      </c>
      <c r="M166" s="15">
        <f>IF(AND($A166="",$C166="",$D166="",$F166=""),"",IF($A166="","タスク名が未入力",IF($C166="","担当が未入力",IF(COUNTIF('集計を見る'!$A$25:$A$32,$C166)=0,"担当が一覧にない",IF($D166="","状態が未入力",IF($E166="","進捗率が未入力",IF(AND($D166="完了",$E166&lt;&gt;100),"完了なのに100%でない",IF(AND($E166=100,$D166&lt;&gt;"完了"),"100%なのに完了でない",IF(AND($D166="進行中",$E166=0),"進行中なのに0%",IF($F166="","期限が未入力",IF($J166="遅延","遅延（対応が必要）",IF(AND($G166="",$D166&lt;&gt;"完了"),"次の一手が空","OK"))))))))))))</f>
        <v/>
      </c>
    </row>
    <row r="167" hidden="1" ht="22" customHeight="1">
      <c r="A167" s="58" t="n"/>
      <c r="B167" s="59" t="n"/>
      <c r="C167" s="59" t="n"/>
      <c r="D167" s="59" t="n"/>
      <c r="E167" s="60" t="n"/>
      <c r="F167" s="56" t="n"/>
      <c r="G167" s="58" t="n"/>
      <c r="H167" s="58" t="n"/>
      <c r="I167" s="42">
        <f>IF($F167="","",$F167-$B$2)</f>
        <v/>
      </c>
      <c r="J167" s="12">
        <f>IF(AND($A167="",$D167=""),"",IF($D167="完了","完了",IF($F167="","期限なし",IF($I167&lt;0,"遅延",IF($I167&lt;=$B$3,"まもなく期限","余裕あり")))))</f>
        <v/>
      </c>
      <c r="K167" s="43">
        <f>IF(OR($A167="",$D167="完了",$F167="",$E167=""),"",IF($I167&lt;=0,"",ROUND((100-$E167)/$I167,0)))</f>
        <v/>
      </c>
      <c r="L167" s="12">
        <f>IF($F167="","",TEXT($F167,"yyyy/mm"))</f>
        <v/>
      </c>
      <c r="M167" s="12">
        <f>IF(AND($A167="",$C167="",$D167="",$F167=""),"",IF($A167="","タスク名が未入力",IF($C167="","担当が未入力",IF(COUNTIF('集計を見る'!$A$25:$A$32,$C167)=0,"担当が一覧にない",IF($D167="","状態が未入力",IF($E167="","進捗率が未入力",IF(AND($D167="完了",$E167&lt;&gt;100),"完了なのに100%でない",IF(AND($E167=100,$D167&lt;&gt;"完了"),"100%なのに完了でない",IF(AND($D167="進行中",$E167=0),"進行中なのに0%",IF($F167="","期限が未入力",IF($J167="遅延","遅延（対応が必要）",IF(AND($G167="",$D167&lt;&gt;"完了"),"次の一手が空","OK"))))))))))))</f>
        <v/>
      </c>
    </row>
    <row r="168" hidden="1" ht="22" customHeight="1">
      <c r="A168" s="58" t="n"/>
      <c r="B168" s="59" t="n"/>
      <c r="C168" s="59" t="n"/>
      <c r="D168" s="59" t="n"/>
      <c r="E168" s="60" t="n"/>
      <c r="F168" s="56" t="n"/>
      <c r="G168" s="58" t="n"/>
      <c r="H168" s="58" t="n"/>
      <c r="I168" s="44">
        <f>IF($F168="","",$F168-$B$2)</f>
        <v/>
      </c>
      <c r="J168" s="15">
        <f>IF(AND($A168="",$D168=""),"",IF($D168="完了","完了",IF($F168="","期限なし",IF($I168&lt;0,"遅延",IF($I168&lt;=$B$3,"まもなく期限","余裕あり")))))</f>
        <v/>
      </c>
      <c r="K168" s="45">
        <f>IF(OR($A168="",$D168="完了",$F168="",$E168=""),"",IF($I168&lt;=0,"",ROUND((100-$E168)/$I168,0)))</f>
        <v/>
      </c>
      <c r="L168" s="15">
        <f>IF($F168="","",TEXT($F168,"yyyy/mm"))</f>
        <v/>
      </c>
      <c r="M168" s="15">
        <f>IF(AND($A168="",$C168="",$D168="",$F168=""),"",IF($A168="","タスク名が未入力",IF($C168="","担当が未入力",IF(COUNTIF('集計を見る'!$A$25:$A$32,$C168)=0,"担当が一覧にない",IF($D168="","状態が未入力",IF($E168="","進捗率が未入力",IF(AND($D168="完了",$E168&lt;&gt;100),"完了なのに100%でない",IF(AND($E168=100,$D168&lt;&gt;"完了"),"100%なのに完了でない",IF(AND($D168="進行中",$E168=0),"進行中なのに0%",IF($F168="","期限が未入力",IF($J168="遅延","遅延（対応が必要）",IF(AND($G168="",$D168&lt;&gt;"完了"),"次の一手が空","OK"))))))))))))</f>
        <v/>
      </c>
    </row>
    <row r="169" hidden="1" ht="22" customHeight="1">
      <c r="A169" s="58" t="n"/>
      <c r="B169" s="59" t="n"/>
      <c r="C169" s="59" t="n"/>
      <c r="D169" s="59" t="n"/>
      <c r="E169" s="60" t="n"/>
      <c r="F169" s="56" t="n"/>
      <c r="G169" s="58" t="n"/>
      <c r="H169" s="58" t="n"/>
      <c r="I169" s="42">
        <f>IF($F169="","",$F169-$B$2)</f>
        <v/>
      </c>
      <c r="J169" s="12">
        <f>IF(AND($A169="",$D169=""),"",IF($D169="完了","完了",IF($F169="","期限なし",IF($I169&lt;0,"遅延",IF($I169&lt;=$B$3,"まもなく期限","余裕あり")))))</f>
        <v/>
      </c>
      <c r="K169" s="43">
        <f>IF(OR($A169="",$D169="完了",$F169="",$E169=""),"",IF($I169&lt;=0,"",ROUND((100-$E169)/$I169,0)))</f>
        <v/>
      </c>
      <c r="L169" s="12">
        <f>IF($F169="","",TEXT($F169,"yyyy/mm"))</f>
        <v/>
      </c>
      <c r="M169" s="12">
        <f>IF(AND($A169="",$C169="",$D169="",$F169=""),"",IF($A169="","タスク名が未入力",IF($C169="","担当が未入力",IF(COUNTIF('集計を見る'!$A$25:$A$32,$C169)=0,"担当が一覧にない",IF($D169="","状態が未入力",IF($E169="","進捗率が未入力",IF(AND($D169="完了",$E169&lt;&gt;100),"完了なのに100%でない",IF(AND($E169=100,$D169&lt;&gt;"完了"),"100%なのに完了でない",IF(AND($D169="進行中",$E169=0),"進行中なのに0%",IF($F169="","期限が未入力",IF($J169="遅延","遅延（対応が必要）",IF(AND($G169="",$D169&lt;&gt;"完了"),"次の一手が空","OK"))))))))))))</f>
        <v/>
      </c>
    </row>
    <row r="170" hidden="1" ht="22" customHeight="1">
      <c r="A170" s="58" t="n"/>
      <c r="B170" s="59" t="n"/>
      <c r="C170" s="59" t="n"/>
      <c r="D170" s="59" t="n"/>
      <c r="E170" s="60" t="n"/>
      <c r="F170" s="56" t="n"/>
      <c r="G170" s="58" t="n"/>
      <c r="H170" s="58" t="n"/>
      <c r="I170" s="44">
        <f>IF($F170="","",$F170-$B$2)</f>
        <v/>
      </c>
      <c r="J170" s="15">
        <f>IF(AND($A170="",$D170=""),"",IF($D170="完了","完了",IF($F170="","期限なし",IF($I170&lt;0,"遅延",IF($I170&lt;=$B$3,"まもなく期限","余裕あり")))))</f>
        <v/>
      </c>
      <c r="K170" s="45">
        <f>IF(OR($A170="",$D170="完了",$F170="",$E170=""),"",IF($I170&lt;=0,"",ROUND((100-$E170)/$I170,0)))</f>
        <v/>
      </c>
      <c r="L170" s="15">
        <f>IF($F170="","",TEXT($F170,"yyyy/mm"))</f>
        <v/>
      </c>
      <c r="M170" s="15">
        <f>IF(AND($A170="",$C170="",$D170="",$F170=""),"",IF($A170="","タスク名が未入力",IF($C170="","担当が未入力",IF(COUNTIF('集計を見る'!$A$25:$A$32,$C170)=0,"担当が一覧にない",IF($D170="","状態が未入力",IF($E170="","進捗率が未入力",IF(AND($D170="完了",$E170&lt;&gt;100),"完了なのに100%でない",IF(AND($E170=100,$D170&lt;&gt;"完了"),"100%なのに完了でない",IF(AND($D170="進行中",$E170=0),"進行中なのに0%",IF($F170="","期限が未入力",IF($J170="遅延","遅延（対応が必要）",IF(AND($G170="",$D170&lt;&gt;"完了"),"次の一手が空","OK"))))))))))))</f>
        <v/>
      </c>
    </row>
    <row r="171" hidden="1" ht="22" customHeight="1">
      <c r="A171" s="58" t="n"/>
      <c r="B171" s="59" t="n"/>
      <c r="C171" s="59" t="n"/>
      <c r="D171" s="59" t="n"/>
      <c r="E171" s="60" t="n"/>
      <c r="F171" s="56" t="n"/>
      <c r="G171" s="58" t="n"/>
      <c r="H171" s="58" t="n"/>
      <c r="I171" s="42">
        <f>IF($F171="","",$F171-$B$2)</f>
        <v/>
      </c>
      <c r="J171" s="12">
        <f>IF(AND($A171="",$D171=""),"",IF($D171="完了","完了",IF($F171="","期限なし",IF($I171&lt;0,"遅延",IF($I171&lt;=$B$3,"まもなく期限","余裕あり")))))</f>
        <v/>
      </c>
      <c r="K171" s="43">
        <f>IF(OR($A171="",$D171="完了",$F171="",$E171=""),"",IF($I171&lt;=0,"",ROUND((100-$E171)/$I171,0)))</f>
        <v/>
      </c>
      <c r="L171" s="12">
        <f>IF($F171="","",TEXT($F171,"yyyy/mm"))</f>
        <v/>
      </c>
      <c r="M171" s="12">
        <f>IF(AND($A171="",$C171="",$D171="",$F171=""),"",IF($A171="","タスク名が未入力",IF($C171="","担当が未入力",IF(COUNTIF('集計を見る'!$A$25:$A$32,$C171)=0,"担当が一覧にない",IF($D171="","状態が未入力",IF($E171="","進捗率が未入力",IF(AND($D171="完了",$E171&lt;&gt;100),"完了なのに100%でない",IF(AND($E171=100,$D171&lt;&gt;"完了"),"100%なのに完了でない",IF(AND($D171="進行中",$E171=0),"進行中なのに0%",IF($F171="","期限が未入力",IF($J171="遅延","遅延（対応が必要）",IF(AND($G171="",$D171&lt;&gt;"完了"),"次の一手が空","OK"))))))))))))</f>
        <v/>
      </c>
    </row>
    <row r="172" hidden="1" ht="22" customHeight="1">
      <c r="A172" s="58" t="n"/>
      <c r="B172" s="59" t="n"/>
      <c r="C172" s="59" t="n"/>
      <c r="D172" s="59" t="n"/>
      <c r="E172" s="60" t="n"/>
      <c r="F172" s="56" t="n"/>
      <c r="G172" s="58" t="n"/>
      <c r="H172" s="58" t="n"/>
      <c r="I172" s="44">
        <f>IF($F172="","",$F172-$B$2)</f>
        <v/>
      </c>
      <c r="J172" s="15">
        <f>IF(AND($A172="",$D172=""),"",IF($D172="完了","完了",IF($F172="","期限なし",IF($I172&lt;0,"遅延",IF($I172&lt;=$B$3,"まもなく期限","余裕あり")))))</f>
        <v/>
      </c>
      <c r="K172" s="45">
        <f>IF(OR($A172="",$D172="完了",$F172="",$E172=""),"",IF($I172&lt;=0,"",ROUND((100-$E172)/$I172,0)))</f>
        <v/>
      </c>
      <c r="L172" s="15">
        <f>IF($F172="","",TEXT($F172,"yyyy/mm"))</f>
        <v/>
      </c>
      <c r="M172" s="15">
        <f>IF(AND($A172="",$C172="",$D172="",$F172=""),"",IF($A172="","タスク名が未入力",IF($C172="","担当が未入力",IF(COUNTIF('集計を見る'!$A$25:$A$32,$C172)=0,"担当が一覧にない",IF($D172="","状態が未入力",IF($E172="","進捗率が未入力",IF(AND($D172="完了",$E172&lt;&gt;100),"完了なのに100%でない",IF(AND($E172=100,$D172&lt;&gt;"完了"),"100%なのに完了でない",IF(AND($D172="進行中",$E172=0),"進行中なのに0%",IF($F172="","期限が未入力",IF($J172="遅延","遅延（対応が必要）",IF(AND($G172="",$D172&lt;&gt;"完了"),"次の一手が空","OK"))))))))))))</f>
        <v/>
      </c>
    </row>
    <row r="173" hidden="1" ht="22" customHeight="1">
      <c r="A173" s="58" t="n"/>
      <c r="B173" s="59" t="n"/>
      <c r="C173" s="59" t="n"/>
      <c r="D173" s="59" t="n"/>
      <c r="E173" s="60" t="n"/>
      <c r="F173" s="56" t="n"/>
      <c r="G173" s="58" t="n"/>
      <c r="H173" s="58" t="n"/>
      <c r="I173" s="42">
        <f>IF($F173="","",$F173-$B$2)</f>
        <v/>
      </c>
      <c r="J173" s="12">
        <f>IF(AND($A173="",$D173=""),"",IF($D173="完了","完了",IF($F173="","期限なし",IF($I173&lt;0,"遅延",IF($I173&lt;=$B$3,"まもなく期限","余裕あり")))))</f>
        <v/>
      </c>
      <c r="K173" s="43">
        <f>IF(OR($A173="",$D173="完了",$F173="",$E173=""),"",IF($I173&lt;=0,"",ROUND((100-$E173)/$I173,0)))</f>
        <v/>
      </c>
      <c r="L173" s="12">
        <f>IF($F173="","",TEXT($F173,"yyyy/mm"))</f>
        <v/>
      </c>
      <c r="M173" s="12">
        <f>IF(AND($A173="",$C173="",$D173="",$F173=""),"",IF($A173="","タスク名が未入力",IF($C173="","担当が未入力",IF(COUNTIF('集計を見る'!$A$25:$A$32,$C173)=0,"担当が一覧にない",IF($D173="","状態が未入力",IF($E173="","進捗率が未入力",IF(AND($D173="完了",$E173&lt;&gt;100),"完了なのに100%でない",IF(AND($E173=100,$D173&lt;&gt;"完了"),"100%なのに完了でない",IF(AND($D173="進行中",$E173=0),"進行中なのに0%",IF($F173="","期限が未入力",IF($J173="遅延","遅延（対応が必要）",IF(AND($G173="",$D173&lt;&gt;"完了"),"次の一手が空","OK"))))))))))))</f>
        <v/>
      </c>
    </row>
    <row r="174" hidden="1" ht="22" customHeight="1">
      <c r="A174" s="58" t="n"/>
      <c r="B174" s="59" t="n"/>
      <c r="C174" s="59" t="n"/>
      <c r="D174" s="59" t="n"/>
      <c r="E174" s="60" t="n"/>
      <c r="F174" s="56" t="n"/>
      <c r="G174" s="58" t="n"/>
      <c r="H174" s="58" t="n"/>
      <c r="I174" s="44">
        <f>IF($F174="","",$F174-$B$2)</f>
        <v/>
      </c>
      <c r="J174" s="15">
        <f>IF(AND($A174="",$D174=""),"",IF($D174="完了","完了",IF($F174="","期限なし",IF($I174&lt;0,"遅延",IF($I174&lt;=$B$3,"まもなく期限","余裕あり")))))</f>
        <v/>
      </c>
      <c r="K174" s="45">
        <f>IF(OR($A174="",$D174="完了",$F174="",$E174=""),"",IF($I174&lt;=0,"",ROUND((100-$E174)/$I174,0)))</f>
        <v/>
      </c>
      <c r="L174" s="15">
        <f>IF($F174="","",TEXT($F174,"yyyy/mm"))</f>
        <v/>
      </c>
      <c r="M174" s="15">
        <f>IF(AND($A174="",$C174="",$D174="",$F174=""),"",IF($A174="","タスク名が未入力",IF($C174="","担当が未入力",IF(COUNTIF('集計を見る'!$A$25:$A$32,$C174)=0,"担当が一覧にない",IF($D174="","状態が未入力",IF($E174="","進捗率が未入力",IF(AND($D174="完了",$E174&lt;&gt;100),"完了なのに100%でない",IF(AND($E174=100,$D174&lt;&gt;"完了"),"100%なのに完了でない",IF(AND($D174="進行中",$E174=0),"進行中なのに0%",IF($F174="","期限が未入力",IF($J174="遅延","遅延（対応が必要）",IF(AND($G174="",$D174&lt;&gt;"完了"),"次の一手が空","OK"))))))))))))</f>
        <v/>
      </c>
    </row>
    <row r="175" hidden="1" ht="22" customHeight="1">
      <c r="A175" s="58" t="n"/>
      <c r="B175" s="59" t="n"/>
      <c r="C175" s="59" t="n"/>
      <c r="D175" s="59" t="n"/>
      <c r="E175" s="60" t="n"/>
      <c r="F175" s="56" t="n"/>
      <c r="G175" s="58" t="n"/>
      <c r="H175" s="58" t="n"/>
      <c r="I175" s="42">
        <f>IF($F175="","",$F175-$B$2)</f>
        <v/>
      </c>
      <c r="J175" s="12">
        <f>IF(AND($A175="",$D175=""),"",IF($D175="完了","完了",IF($F175="","期限なし",IF($I175&lt;0,"遅延",IF($I175&lt;=$B$3,"まもなく期限","余裕あり")))))</f>
        <v/>
      </c>
      <c r="K175" s="43">
        <f>IF(OR($A175="",$D175="完了",$F175="",$E175=""),"",IF($I175&lt;=0,"",ROUND((100-$E175)/$I175,0)))</f>
        <v/>
      </c>
      <c r="L175" s="12">
        <f>IF($F175="","",TEXT($F175,"yyyy/mm"))</f>
        <v/>
      </c>
      <c r="M175" s="12">
        <f>IF(AND($A175="",$C175="",$D175="",$F175=""),"",IF($A175="","タスク名が未入力",IF($C175="","担当が未入力",IF(COUNTIF('集計を見る'!$A$25:$A$32,$C175)=0,"担当が一覧にない",IF($D175="","状態が未入力",IF($E175="","進捗率が未入力",IF(AND($D175="完了",$E175&lt;&gt;100),"完了なのに100%でない",IF(AND($E175=100,$D175&lt;&gt;"完了"),"100%なのに完了でない",IF(AND($D175="進行中",$E175=0),"進行中なのに0%",IF($F175="","期限が未入力",IF($J175="遅延","遅延（対応が必要）",IF(AND($G175="",$D175&lt;&gt;"完了"),"次の一手が空","OK"))))))))))))</f>
        <v/>
      </c>
    </row>
    <row r="176" hidden="1" ht="22" customHeight="1">
      <c r="A176" s="58" t="n"/>
      <c r="B176" s="59" t="n"/>
      <c r="C176" s="59" t="n"/>
      <c r="D176" s="59" t="n"/>
      <c r="E176" s="60" t="n"/>
      <c r="F176" s="56" t="n"/>
      <c r="G176" s="58" t="n"/>
      <c r="H176" s="58" t="n"/>
      <c r="I176" s="44">
        <f>IF($F176="","",$F176-$B$2)</f>
        <v/>
      </c>
      <c r="J176" s="15">
        <f>IF(AND($A176="",$D176=""),"",IF($D176="完了","完了",IF($F176="","期限なし",IF($I176&lt;0,"遅延",IF($I176&lt;=$B$3,"まもなく期限","余裕あり")))))</f>
        <v/>
      </c>
      <c r="K176" s="45">
        <f>IF(OR($A176="",$D176="完了",$F176="",$E176=""),"",IF($I176&lt;=0,"",ROUND((100-$E176)/$I176,0)))</f>
        <v/>
      </c>
      <c r="L176" s="15">
        <f>IF($F176="","",TEXT($F176,"yyyy/mm"))</f>
        <v/>
      </c>
      <c r="M176" s="15">
        <f>IF(AND($A176="",$C176="",$D176="",$F176=""),"",IF($A176="","タスク名が未入力",IF($C176="","担当が未入力",IF(COUNTIF('集計を見る'!$A$25:$A$32,$C176)=0,"担当が一覧にない",IF($D176="","状態が未入力",IF($E176="","進捗率が未入力",IF(AND($D176="完了",$E176&lt;&gt;100),"完了なのに100%でない",IF(AND($E176=100,$D176&lt;&gt;"完了"),"100%なのに完了でない",IF(AND($D176="進行中",$E176=0),"進行中なのに0%",IF($F176="","期限が未入力",IF($J176="遅延","遅延（対応が必要）",IF(AND($G176="",$D176&lt;&gt;"完了"),"次の一手が空","OK"))))))))))))</f>
        <v/>
      </c>
    </row>
    <row r="177" hidden="1" ht="22" customHeight="1">
      <c r="A177" s="58" t="n"/>
      <c r="B177" s="59" t="n"/>
      <c r="C177" s="59" t="n"/>
      <c r="D177" s="59" t="n"/>
      <c r="E177" s="60" t="n"/>
      <c r="F177" s="56" t="n"/>
      <c r="G177" s="58" t="n"/>
      <c r="H177" s="58" t="n"/>
      <c r="I177" s="42">
        <f>IF($F177="","",$F177-$B$2)</f>
        <v/>
      </c>
      <c r="J177" s="12">
        <f>IF(AND($A177="",$D177=""),"",IF($D177="完了","完了",IF($F177="","期限なし",IF($I177&lt;0,"遅延",IF($I177&lt;=$B$3,"まもなく期限","余裕あり")))))</f>
        <v/>
      </c>
      <c r="K177" s="43">
        <f>IF(OR($A177="",$D177="完了",$F177="",$E177=""),"",IF($I177&lt;=0,"",ROUND((100-$E177)/$I177,0)))</f>
        <v/>
      </c>
      <c r="L177" s="12">
        <f>IF($F177="","",TEXT($F177,"yyyy/mm"))</f>
        <v/>
      </c>
      <c r="M177" s="12">
        <f>IF(AND($A177="",$C177="",$D177="",$F177=""),"",IF($A177="","タスク名が未入力",IF($C177="","担当が未入力",IF(COUNTIF('集計を見る'!$A$25:$A$32,$C177)=0,"担当が一覧にない",IF($D177="","状態が未入力",IF($E177="","進捗率が未入力",IF(AND($D177="完了",$E177&lt;&gt;100),"完了なのに100%でない",IF(AND($E177=100,$D177&lt;&gt;"完了"),"100%なのに完了でない",IF(AND($D177="進行中",$E177=0),"進行中なのに0%",IF($F177="","期限が未入力",IF($J177="遅延","遅延（対応が必要）",IF(AND($G177="",$D177&lt;&gt;"完了"),"次の一手が空","OK"))))))))))))</f>
        <v/>
      </c>
    </row>
    <row r="178" hidden="1" ht="22" customHeight="1">
      <c r="A178" s="58" t="n"/>
      <c r="B178" s="59" t="n"/>
      <c r="C178" s="59" t="n"/>
      <c r="D178" s="59" t="n"/>
      <c r="E178" s="60" t="n"/>
      <c r="F178" s="56" t="n"/>
      <c r="G178" s="58" t="n"/>
      <c r="H178" s="58" t="n"/>
      <c r="I178" s="44">
        <f>IF($F178="","",$F178-$B$2)</f>
        <v/>
      </c>
      <c r="J178" s="15">
        <f>IF(AND($A178="",$D178=""),"",IF($D178="完了","完了",IF($F178="","期限なし",IF($I178&lt;0,"遅延",IF($I178&lt;=$B$3,"まもなく期限","余裕あり")))))</f>
        <v/>
      </c>
      <c r="K178" s="45">
        <f>IF(OR($A178="",$D178="完了",$F178="",$E178=""),"",IF($I178&lt;=0,"",ROUND((100-$E178)/$I178,0)))</f>
        <v/>
      </c>
      <c r="L178" s="15">
        <f>IF($F178="","",TEXT($F178,"yyyy/mm"))</f>
        <v/>
      </c>
      <c r="M178" s="15">
        <f>IF(AND($A178="",$C178="",$D178="",$F178=""),"",IF($A178="","タスク名が未入力",IF($C178="","担当が未入力",IF(COUNTIF('集計を見る'!$A$25:$A$32,$C178)=0,"担当が一覧にない",IF($D178="","状態が未入力",IF($E178="","進捗率が未入力",IF(AND($D178="完了",$E178&lt;&gt;100),"完了なのに100%でない",IF(AND($E178=100,$D178&lt;&gt;"完了"),"100%なのに完了でない",IF(AND($D178="進行中",$E178=0),"進行中なのに0%",IF($F178="","期限が未入力",IF($J178="遅延","遅延（対応が必要）",IF(AND($G178="",$D178&lt;&gt;"完了"),"次の一手が空","OK"))))))))))))</f>
        <v/>
      </c>
    </row>
    <row r="179" hidden="1" ht="22" customHeight="1">
      <c r="A179" s="58" t="n"/>
      <c r="B179" s="59" t="n"/>
      <c r="C179" s="59" t="n"/>
      <c r="D179" s="59" t="n"/>
      <c r="E179" s="60" t="n"/>
      <c r="F179" s="56" t="n"/>
      <c r="G179" s="58" t="n"/>
      <c r="H179" s="58" t="n"/>
      <c r="I179" s="42">
        <f>IF($F179="","",$F179-$B$2)</f>
        <v/>
      </c>
      <c r="J179" s="12">
        <f>IF(AND($A179="",$D179=""),"",IF($D179="完了","完了",IF($F179="","期限なし",IF($I179&lt;0,"遅延",IF($I179&lt;=$B$3,"まもなく期限","余裕あり")))))</f>
        <v/>
      </c>
      <c r="K179" s="43">
        <f>IF(OR($A179="",$D179="完了",$F179="",$E179=""),"",IF($I179&lt;=0,"",ROUND((100-$E179)/$I179,0)))</f>
        <v/>
      </c>
      <c r="L179" s="12">
        <f>IF($F179="","",TEXT($F179,"yyyy/mm"))</f>
        <v/>
      </c>
      <c r="M179" s="12">
        <f>IF(AND($A179="",$C179="",$D179="",$F179=""),"",IF($A179="","タスク名が未入力",IF($C179="","担当が未入力",IF(COUNTIF('集計を見る'!$A$25:$A$32,$C179)=0,"担当が一覧にない",IF($D179="","状態が未入力",IF($E179="","進捗率が未入力",IF(AND($D179="完了",$E179&lt;&gt;100),"完了なのに100%でない",IF(AND($E179=100,$D179&lt;&gt;"完了"),"100%なのに完了でない",IF(AND($D179="進行中",$E179=0),"進行中なのに0%",IF($F179="","期限が未入力",IF($J179="遅延","遅延（対応が必要）",IF(AND($G179="",$D179&lt;&gt;"完了"),"次の一手が空","OK"))))))))))))</f>
        <v/>
      </c>
    </row>
    <row r="180" hidden="1" ht="22" customHeight="1">
      <c r="A180" s="58" t="n"/>
      <c r="B180" s="59" t="n"/>
      <c r="C180" s="59" t="n"/>
      <c r="D180" s="59" t="n"/>
      <c r="E180" s="60" t="n"/>
      <c r="F180" s="56" t="n"/>
      <c r="G180" s="58" t="n"/>
      <c r="H180" s="58" t="n"/>
      <c r="I180" s="44">
        <f>IF($F180="","",$F180-$B$2)</f>
        <v/>
      </c>
      <c r="J180" s="15">
        <f>IF(AND($A180="",$D180=""),"",IF($D180="完了","完了",IF($F180="","期限なし",IF($I180&lt;0,"遅延",IF($I180&lt;=$B$3,"まもなく期限","余裕あり")))))</f>
        <v/>
      </c>
      <c r="K180" s="45">
        <f>IF(OR($A180="",$D180="完了",$F180="",$E180=""),"",IF($I180&lt;=0,"",ROUND((100-$E180)/$I180,0)))</f>
        <v/>
      </c>
      <c r="L180" s="15">
        <f>IF($F180="","",TEXT($F180,"yyyy/mm"))</f>
        <v/>
      </c>
      <c r="M180" s="15">
        <f>IF(AND($A180="",$C180="",$D180="",$F180=""),"",IF($A180="","タスク名が未入力",IF($C180="","担当が未入力",IF(COUNTIF('集計を見る'!$A$25:$A$32,$C180)=0,"担当が一覧にない",IF($D180="","状態が未入力",IF($E180="","進捗率が未入力",IF(AND($D180="完了",$E180&lt;&gt;100),"完了なのに100%でない",IF(AND($E180=100,$D180&lt;&gt;"完了"),"100%なのに完了でない",IF(AND($D180="進行中",$E180=0),"進行中なのに0%",IF($F180="","期限が未入力",IF($J180="遅延","遅延（対応が必要）",IF(AND($G180="",$D180&lt;&gt;"完了"),"次の一手が空","OK"))))))))))))</f>
        <v/>
      </c>
    </row>
    <row r="181" hidden="1" ht="22" customHeight="1">
      <c r="A181" s="58" t="n"/>
      <c r="B181" s="59" t="n"/>
      <c r="C181" s="59" t="n"/>
      <c r="D181" s="59" t="n"/>
      <c r="E181" s="60" t="n"/>
      <c r="F181" s="56" t="n"/>
      <c r="G181" s="58" t="n"/>
      <c r="H181" s="58" t="n"/>
      <c r="I181" s="42">
        <f>IF($F181="","",$F181-$B$2)</f>
        <v/>
      </c>
      <c r="J181" s="12">
        <f>IF(AND($A181="",$D181=""),"",IF($D181="完了","完了",IF($F181="","期限なし",IF($I181&lt;0,"遅延",IF($I181&lt;=$B$3,"まもなく期限","余裕あり")))))</f>
        <v/>
      </c>
      <c r="K181" s="43">
        <f>IF(OR($A181="",$D181="完了",$F181="",$E181=""),"",IF($I181&lt;=0,"",ROUND((100-$E181)/$I181,0)))</f>
        <v/>
      </c>
      <c r="L181" s="12">
        <f>IF($F181="","",TEXT($F181,"yyyy/mm"))</f>
        <v/>
      </c>
      <c r="M181" s="12">
        <f>IF(AND($A181="",$C181="",$D181="",$F181=""),"",IF($A181="","タスク名が未入力",IF($C181="","担当が未入力",IF(COUNTIF('集計を見る'!$A$25:$A$32,$C181)=0,"担当が一覧にない",IF($D181="","状態が未入力",IF($E181="","進捗率が未入力",IF(AND($D181="完了",$E181&lt;&gt;100),"完了なのに100%でない",IF(AND($E181=100,$D181&lt;&gt;"完了"),"100%なのに完了でない",IF(AND($D181="進行中",$E181=0),"進行中なのに0%",IF($F181="","期限が未入力",IF($J181="遅延","遅延（対応が必要）",IF(AND($G181="",$D181&lt;&gt;"完了"),"次の一手が空","OK"))))))))))))</f>
        <v/>
      </c>
    </row>
    <row r="182" hidden="1" ht="22" customHeight="1">
      <c r="A182" s="58" t="n"/>
      <c r="B182" s="59" t="n"/>
      <c r="C182" s="59" t="n"/>
      <c r="D182" s="59" t="n"/>
      <c r="E182" s="60" t="n"/>
      <c r="F182" s="56" t="n"/>
      <c r="G182" s="58" t="n"/>
      <c r="H182" s="58" t="n"/>
      <c r="I182" s="44">
        <f>IF($F182="","",$F182-$B$2)</f>
        <v/>
      </c>
      <c r="J182" s="15">
        <f>IF(AND($A182="",$D182=""),"",IF($D182="完了","完了",IF($F182="","期限なし",IF($I182&lt;0,"遅延",IF($I182&lt;=$B$3,"まもなく期限","余裕あり")))))</f>
        <v/>
      </c>
      <c r="K182" s="45">
        <f>IF(OR($A182="",$D182="完了",$F182="",$E182=""),"",IF($I182&lt;=0,"",ROUND((100-$E182)/$I182,0)))</f>
        <v/>
      </c>
      <c r="L182" s="15">
        <f>IF($F182="","",TEXT($F182,"yyyy/mm"))</f>
        <v/>
      </c>
      <c r="M182" s="15">
        <f>IF(AND($A182="",$C182="",$D182="",$F182=""),"",IF($A182="","タスク名が未入力",IF($C182="","担当が未入力",IF(COUNTIF('集計を見る'!$A$25:$A$32,$C182)=0,"担当が一覧にない",IF($D182="","状態が未入力",IF($E182="","進捗率が未入力",IF(AND($D182="完了",$E182&lt;&gt;100),"完了なのに100%でない",IF(AND($E182=100,$D182&lt;&gt;"完了"),"100%なのに完了でない",IF(AND($D182="進行中",$E182=0),"進行中なのに0%",IF($F182="","期限が未入力",IF($J182="遅延","遅延（対応が必要）",IF(AND($G182="",$D182&lt;&gt;"完了"),"次の一手が空","OK"))))))))))))</f>
        <v/>
      </c>
    </row>
    <row r="183" hidden="1" ht="22" customHeight="1">
      <c r="A183" s="58" t="n"/>
      <c r="B183" s="59" t="n"/>
      <c r="C183" s="59" t="n"/>
      <c r="D183" s="59" t="n"/>
      <c r="E183" s="60" t="n"/>
      <c r="F183" s="56" t="n"/>
      <c r="G183" s="58" t="n"/>
      <c r="H183" s="58" t="n"/>
      <c r="I183" s="42">
        <f>IF($F183="","",$F183-$B$2)</f>
        <v/>
      </c>
      <c r="J183" s="12">
        <f>IF(AND($A183="",$D183=""),"",IF($D183="完了","完了",IF($F183="","期限なし",IF($I183&lt;0,"遅延",IF($I183&lt;=$B$3,"まもなく期限","余裕あり")))))</f>
        <v/>
      </c>
      <c r="K183" s="43">
        <f>IF(OR($A183="",$D183="完了",$F183="",$E183=""),"",IF($I183&lt;=0,"",ROUND((100-$E183)/$I183,0)))</f>
        <v/>
      </c>
      <c r="L183" s="12">
        <f>IF($F183="","",TEXT($F183,"yyyy/mm"))</f>
        <v/>
      </c>
      <c r="M183" s="12">
        <f>IF(AND($A183="",$C183="",$D183="",$F183=""),"",IF($A183="","タスク名が未入力",IF($C183="","担当が未入力",IF(COUNTIF('集計を見る'!$A$25:$A$32,$C183)=0,"担当が一覧にない",IF($D183="","状態が未入力",IF($E183="","進捗率が未入力",IF(AND($D183="完了",$E183&lt;&gt;100),"完了なのに100%でない",IF(AND($E183=100,$D183&lt;&gt;"完了"),"100%なのに完了でない",IF(AND($D183="進行中",$E183=0),"進行中なのに0%",IF($F183="","期限が未入力",IF($J183="遅延","遅延（対応が必要）",IF(AND($G183="",$D183&lt;&gt;"完了"),"次の一手が空","OK"))))))))))))</f>
        <v/>
      </c>
    </row>
    <row r="184" hidden="1" ht="22" customHeight="1">
      <c r="A184" s="58" t="n"/>
      <c r="B184" s="59" t="n"/>
      <c r="C184" s="59" t="n"/>
      <c r="D184" s="59" t="n"/>
      <c r="E184" s="60" t="n"/>
      <c r="F184" s="56" t="n"/>
      <c r="G184" s="58" t="n"/>
      <c r="H184" s="58" t="n"/>
      <c r="I184" s="44">
        <f>IF($F184="","",$F184-$B$2)</f>
        <v/>
      </c>
      <c r="J184" s="15">
        <f>IF(AND($A184="",$D184=""),"",IF($D184="完了","完了",IF($F184="","期限なし",IF($I184&lt;0,"遅延",IF($I184&lt;=$B$3,"まもなく期限","余裕あり")))))</f>
        <v/>
      </c>
      <c r="K184" s="45">
        <f>IF(OR($A184="",$D184="完了",$F184="",$E184=""),"",IF($I184&lt;=0,"",ROUND((100-$E184)/$I184,0)))</f>
        <v/>
      </c>
      <c r="L184" s="15">
        <f>IF($F184="","",TEXT($F184,"yyyy/mm"))</f>
        <v/>
      </c>
      <c r="M184" s="15">
        <f>IF(AND($A184="",$C184="",$D184="",$F184=""),"",IF($A184="","タスク名が未入力",IF($C184="","担当が未入力",IF(COUNTIF('集計を見る'!$A$25:$A$32,$C184)=0,"担当が一覧にない",IF($D184="","状態が未入力",IF($E184="","進捗率が未入力",IF(AND($D184="完了",$E184&lt;&gt;100),"完了なのに100%でない",IF(AND($E184=100,$D184&lt;&gt;"完了"),"100%なのに完了でない",IF(AND($D184="進行中",$E184=0),"進行中なのに0%",IF($F184="","期限が未入力",IF($J184="遅延","遅延（対応が必要）",IF(AND($G184="",$D184&lt;&gt;"完了"),"次の一手が空","OK"))))))))))))</f>
        <v/>
      </c>
    </row>
    <row r="185" hidden="1" ht="22" customHeight="1">
      <c r="A185" s="58" t="n"/>
      <c r="B185" s="59" t="n"/>
      <c r="C185" s="59" t="n"/>
      <c r="D185" s="59" t="n"/>
      <c r="E185" s="60" t="n"/>
      <c r="F185" s="56" t="n"/>
      <c r="G185" s="58" t="n"/>
      <c r="H185" s="58" t="n"/>
      <c r="I185" s="42">
        <f>IF($F185="","",$F185-$B$2)</f>
        <v/>
      </c>
      <c r="J185" s="12">
        <f>IF(AND($A185="",$D185=""),"",IF($D185="完了","完了",IF($F185="","期限なし",IF($I185&lt;0,"遅延",IF($I185&lt;=$B$3,"まもなく期限","余裕あり")))))</f>
        <v/>
      </c>
      <c r="K185" s="43">
        <f>IF(OR($A185="",$D185="完了",$F185="",$E185=""),"",IF($I185&lt;=0,"",ROUND((100-$E185)/$I185,0)))</f>
        <v/>
      </c>
      <c r="L185" s="12">
        <f>IF($F185="","",TEXT($F185,"yyyy/mm"))</f>
        <v/>
      </c>
      <c r="M185" s="12">
        <f>IF(AND($A185="",$C185="",$D185="",$F185=""),"",IF($A185="","タスク名が未入力",IF($C185="","担当が未入力",IF(COUNTIF('集計を見る'!$A$25:$A$32,$C185)=0,"担当が一覧にない",IF($D185="","状態が未入力",IF($E185="","進捗率が未入力",IF(AND($D185="完了",$E185&lt;&gt;100),"完了なのに100%でない",IF(AND($E185=100,$D185&lt;&gt;"完了"),"100%なのに完了でない",IF(AND($D185="進行中",$E185=0),"進行中なのに0%",IF($F185="","期限が未入力",IF($J185="遅延","遅延（対応が必要）",IF(AND($G185="",$D185&lt;&gt;"完了"),"次の一手が空","OK"))))))))))))</f>
        <v/>
      </c>
    </row>
    <row r="186" hidden="1" ht="22" customHeight="1">
      <c r="A186" s="58" t="n"/>
      <c r="B186" s="59" t="n"/>
      <c r="C186" s="59" t="n"/>
      <c r="D186" s="59" t="n"/>
      <c r="E186" s="60" t="n"/>
      <c r="F186" s="56" t="n"/>
      <c r="G186" s="58" t="n"/>
      <c r="H186" s="58" t="n"/>
      <c r="I186" s="44">
        <f>IF($F186="","",$F186-$B$2)</f>
        <v/>
      </c>
      <c r="J186" s="15">
        <f>IF(AND($A186="",$D186=""),"",IF($D186="完了","完了",IF($F186="","期限なし",IF($I186&lt;0,"遅延",IF($I186&lt;=$B$3,"まもなく期限","余裕あり")))))</f>
        <v/>
      </c>
      <c r="K186" s="45">
        <f>IF(OR($A186="",$D186="完了",$F186="",$E186=""),"",IF($I186&lt;=0,"",ROUND((100-$E186)/$I186,0)))</f>
        <v/>
      </c>
      <c r="L186" s="15">
        <f>IF($F186="","",TEXT($F186,"yyyy/mm"))</f>
        <v/>
      </c>
      <c r="M186" s="15">
        <f>IF(AND($A186="",$C186="",$D186="",$F186=""),"",IF($A186="","タスク名が未入力",IF($C186="","担当が未入力",IF(COUNTIF('集計を見る'!$A$25:$A$32,$C186)=0,"担当が一覧にない",IF($D186="","状態が未入力",IF($E186="","進捗率が未入力",IF(AND($D186="完了",$E186&lt;&gt;100),"完了なのに100%でない",IF(AND($E186=100,$D186&lt;&gt;"完了"),"100%なのに完了でない",IF(AND($D186="進行中",$E186=0),"進行中なのに0%",IF($F186="","期限が未入力",IF($J186="遅延","遅延（対応が必要）",IF(AND($G186="",$D186&lt;&gt;"完了"),"次の一手が空","OK"))))))))))))</f>
        <v/>
      </c>
    </row>
    <row r="187" hidden="1" ht="22" customHeight="1">
      <c r="A187" s="58" t="n"/>
      <c r="B187" s="59" t="n"/>
      <c r="C187" s="59" t="n"/>
      <c r="D187" s="59" t="n"/>
      <c r="E187" s="60" t="n"/>
      <c r="F187" s="56" t="n"/>
      <c r="G187" s="58" t="n"/>
      <c r="H187" s="58" t="n"/>
      <c r="I187" s="42">
        <f>IF($F187="","",$F187-$B$2)</f>
        <v/>
      </c>
      <c r="J187" s="12">
        <f>IF(AND($A187="",$D187=""),"",IF($D187="完了","完了",IF($F187="","期限なし",IF($I187&lt;0,"遅延",IF($I187&lt;=$B$3,"まもなく期限","余裕あり")))))</f>
        <v/>
      </c>
      <c r="K187" s="43">
        <f>IF(OR($A187="",$D187="完了",$F187="",$E187=""),"",IF($I187&lt;=0,"",ROUND((100-$E187)/$I187,0)))</f>
        <v/>
      </c>
      <c r="L187" s="12">
        <f>IF($F187="","",TEXT($F187,"yyyy/mm"))</f>
        <v/>
      </c>
      <c r="M187" s="12">
        <f>IF(AND($A187="",$C187="",$D187="",$F187=""),"",IF($A187="","タスク名が未入力",IF($C187="","担当が未入力",IF(COUNTIF('集計を見る'!$A$25:$A$32,$C187)=0,"担当が一覧にない",IF($D187="","状態が未入力",IF($E187="","進捗率が未入力",IF(AND($D187="完了",$E187&lt;&gt;100),"完了なのに100%でない",IF(AND($E187=100,$D187&lt;&gt;"完了"),"100%なのに完了でない",IF(AND($D187="進行中",$E187=0),"進行中なのに0%",IF($F187="","期限が未入力",IF($J187="遅延","遅延（対応が必要）",IF(AND($G187="",$D187&lt;&gt;"完了"),"次の一手が空","OK"))))))))))))</f>
        <v/>
      </c>
    </row>
    <row r="188" hidden="1" ht="22" customHeight="1">
      <c r="A188" s="58" t="n"/>
      <c r="B188" s="59" t="n"/>
      <c r="C188" s="59" t="n"/>
      <c r="D188" s="59" t="n"/>
      <c r="E188" s="60" t="n"/>
      <c r="F188" s="56" t="n"/>
      <c r="G188" s="58" t="n"/>
      <c r="H188" s="58" t="n"/>
      <c r="I188" s="44">
        <f>IF($F188="","",$F188-$B$2)</f>
        <v/>
      </c>
      <c r="J188" s="15">
        <f>IF(AND($A188="",$D188=""),"",IF($D188="完了","完了",IF($F188="","期限なし",IF($I188&lt;0,"遅延",IF($I188&lt;=$B$3,"まもなく期限","余裕あり")))))</f>
        <v/>
      </c>
      <c r="K188" s="45">
        <f>IF(OR($A188="",$D188="完了",$F188="",$E188=""),"",IF($I188&lt;=0,"",ROUND((100-$E188)/$I188,0)))</f>
        <v/>
      </c>
      <c r="L188" s="15">
        <f>IF($F188="","",TEXT($F188,"yyyy/mm"))</f>
        <v/>
      </c>
      <c r="M188" s="15">
        <f>IF(AND($A188="",$C188="",$D188="",$F188=""),"",IF($A188="","タスク名が未入力",IF($C188="","担当が未入力",IF(COUNTIF('集計を見る'!$A$25:$A$32,$C188)=0,"担当が一覧にない",IF($D188="","状態が未入力",IF($E188="","進捗率が未入力",IF(AND($D188="完了",$E188&lt;&gt;100),"完了なのに100%でない",IF(AND($E188=100,$D188&lt;&gt;"完了"),"100%なのに完了でない",IF(AND($D188="進行中",$E188=0),"進行中なのに0%",IF($F188="","期限が未入力",IF($J188="遅延","遅延（対応が必要）",IF(AND($G188="",$D188&lt;&gt;"完了"),"次の一手が空","OK"))))))))))))</f>
        <v/>
      </c>
    </row>
    <row r="189" hidden="1" ht="22" customHeight="1">
      <c r="A189" s="58" t="n"/>
      <c r="B189" s="59" t="n"/>
      <c r="C189" s="59" t="n"/>
      <c r="D189" s="59" t="n"/>
      <c r="E189" s="60" t="n"/>
      <c r="F189" s="56" t="n"/>
      <c r="G189" s="58" t="n"/>
      <c r="H189" s="58" t="n"/>
      <c r="I189" s="42">
        <f>IF($F189="","",$F189-$B$2)</f>
        <v/>
      </c>
      <c r="J189" s="12">
        <f>IF(AND($A189="",$D189=""),"",IF($D189="完了","完了",IF($F189="","期限なし",IF($I189&lt;0,"遅延",IF($I189&lt;=$B$3,"まもなく期限","余裕あり")))))</f>
        <v/>
      </c>
      <c r="K189" s="43">
        <f>IF(OR($A189="",$D189="完了",$F189="",$E189=""),"",IF($I189&lt;=0,"",ROUND((100-$E189)/$I189,0)))</f>
        <v/>
      </c>
      <c r="L189" s="12">
        <f>IF($F189="","",TEXT($F189,"yyyy/mm"))</f>
        <v/>
      </c>
      <c r="M189" s="12">
        <f>IF(AND($A189="",$C189="",$D189="",$F189=""),"",IF($A189="","タスク名が未入力",IF($C189="","担当が未入力",IF(COUNTIF('集計を見る'!$A$25:$A$32,$C189)=0,"担当が一覧にない",IF($D189="","状態が未入力",IF($E189="","進捗率が未入力",IF(AND($D189="完了",$E189&lt;&gt;100),"完了なのに100%でない",IF(AND($E189=100,$D189&lt;&gt;"完了"),"100%なのに完了でない",IF(AND($D189="進行中",$E189=0),"進行中なのに0%",IF($F189="","期限が未入力",IF($J189="遅延","遅延（対応が必要）",IF(AND($G189="",$D189&lt;&gt;"完了"),"次の一手が空","OK"))))))))))))</f>
        <v/>
      </c>
    </row>
    <row r="190" hidden="1" ht="22" customHeight="1">
      <c r="A190" s="58" t="n"/>
      <c r="B190" s="59" t="n"/>
      <c r="C190" s="59" t="n"/>
      <c r="D190" s="59" t="n"/>
      <c r="E190" s="60" t="n"/>
      <c r="F190" s="56" t="n"/>
      <c r="G190" s="58" t="n"/>
      <c r="H190" s="58" t="n"/>
      <c r="I190" s="44">
        <f>IF($F190="","",$F190-$B$2)</f>
        <v/>
      </c>
      <c r="J190" s="15">
        <f>IF(AND($A190="",$D190=""),"",IF($D190="完了","完了",IF($F190="","期限なし",IF($I190&lt;0,"遅延",IF($I190&lt;=$B$3,"まもなく期限","余裕あり")))))</f>
        <v/>
      </c>
      <c r="K190" s="45">
        <f>IF(OR($A190="",$D190="完了",$F190="",$E190=""),"",IF($I190&lt;=0,"",ROUND((100-$E190)/$I190,0)))</f>
        <v/>
      </c>
      <c r="L190" s="15">
        <f>IF($F190="","",TEXT($F190,"yyyy/mm"))</f>
        <v/>
      </c>
      <c r="M190" s="15">
        <f>IF(AND($A190="",$C190="",$D190="",$F190=""),"",IF($A190="","タスク名が未入力",IF($C190="","担当が未入力",IF(COUNTIF('集計を見る'!$A$25:$A$32,$C190)=0,"担当が一覧にない",IF($D190="","状態が未入力",IF($E190="","進捗率が未入力",IF(AND($D190="完了",$E190&lt;&gt;100),"完了なのに100%でない",IF(AND($E190=100,$D190&lt;&gt;"完了"),"100%なのに完了でない",IF(AND($D190="進行中",$E190=0),"進行中なのに0%",IF($F190="","期限が未入力",IF($J190="遅延","遅延（対応が必要）",IF(AND($G190="",$D190&lt;&gt;"完了"),"次の一手が空","OK"))))))))))))</f>
        <v/>
      </c>
    </row>
    <row r="191" hidden="1" ht="22" customHeight="1">
      <c r="A191" s="58" t="n"/>
      <c r="B191" s="59" t="n"/>
      <c r="C191" s="59" t="n"/>
      <c r="D191" s="59" t="n"/>
      <c r="E191" s="60" t="n"/>
      <c r="F191" s="56" t="n"/>
      <c r="G191" s="58" t="n"/>
      <c r="H191" s="58" t="n"/>
      <c r="I191" s="42">
        <f>IF($F191="","",$F191-$B$2)</f>
        <v/>
      </c>
      <c r="J191" s="12">
        <f>IF(AND($A191="",$D191=""),"",IF($D191="完了","完了",IF($F191="","期限なし",IF($I191&lt;0,"遅延",IF($I191&lt;=$B$3,"まもなく期限","余裕あり")))))</f>
        <v/>
      </c>
      <c r="K191" s="43">
        <f>IF(OR($A191="",$D191="完了",$F191="",$E191=""),"",IF($I191&lt;=0,"",ROUND((100-$E191)/$I191,0)))</f>
        <v/>
      </c>
      <c r="L191" s="12">
        <f>IF($F191="","",TEXT($F191,"yyyy/mm"))</f>
        <v/>
      </c>
      <c r="M191" s="12">
        <f>IF(AND($A191="",$C191="",$D191="",$F191=""),"",IF($A191="","タスク名が未入力",IF($C191="","担当が未入力",IF(COUNTIF('集計を見る'!$A$25:$A$32,$C191)=0,"担当が一覧にない",IF($D191="","状態が未入力",IF($E191="","進捗率が未入力",IF(AND($D191="完了",$E191&lt;&gt;100),"完了なのに100%でない",IF(AND($E191=100,$D191&lt;&gt;"完了"),"100%なのに完了でない",IF(AND($D191="進行中",$E191=0),"進行中なのに0%",IF($F191="","期限が未入力",IF($J191="遅延","遅延（対応が必要）",IF(AND($G191="",$D191&lt;&gt;"完了"),"次の一手が空","OK"))))))))))))</f>
        <v/>
      </c>
    </row>
    <row r="192" hidden="1" ht="22" customHeight="1">
      <c r="A192" s="58" t="n"/>
      <c r="B192" s="59" t="n"/>
      <c r="C192" s="59" t="n"/>
      <c r="D192" s="59" t="n"/>
      <c r="E192" s="60" t="n"/>
      <c r="F192" s="56" t="n"/>
      <c r="G192" s="58" t="n"/>
      <c r="H192" s="58" t="n"/>
      <c r="I192" s="44">
        <f>IF($F192="","",$F192-$B$2)</f>
        <v/>
      </c>
      <c r="J192" s="15">
        <f>IF(AND($A192="",$D192=""),"",IF($D192="完了","完了",IF($F192="","期限なし",IF($I192&lt;0,"遅延",IF($I192&lt;=$B$3,"まもなく期限","余裕あり")))))</f>
        <v/>
      </c>
      <c r="K192" s="45">
        <f>IF(OR($A192="",$D192="完了",$F192="",$E192=""),"",IF($I192&lt;=0,"",ROUND((100-$E192)/$I192,0)))</f>
        <v/>
      </c>
      <c r="L192" s="15">
        <f>IF($F192="","",TEXT($F192,"yyyy/mm"))</f>
        <v/>
      </c>
      <c r="M192" s="15">
        <f>IF(AND($A192="",$C192="",$D192="",$F192=""),"",IF($A192="","タスク名が未入力",IF($C192="","担当が未入力",IF(COUNTIF('集計を見る'!$A$25:$A$32,$C192)=0,"担当が一覧にない",IF($D192="","状態が未入力",IF($E192="","進捗率が未入力",IF(AND($D192="完了",$E192&lt;&gt;100),"完了なのに100%でない",IF(AND($E192=100,$D192&lt;&gt;"完了"),"100%なのに完了でない",IF(AND($D192="進行中",$E192=0),"進行中なのに0%",IF($F192="","期限が未入力",IF($J192="遅延","遅延（対応が必要）",IF(AND($G192="",$D192&lt;&gt;"完了"),"次の一手が空","OK"))))))))))))</f>
        <v/>
      </c>
    </row>
    <row r="193" hidden="1" ht="22" customHeight="1">
      <c r="A193" s="58" t="n"/>
      <c r="B193" s="59" t="n"/>
      <c r="C193" s="59" t="n"/>
      <c r="D193" s="59" t="n"/>
      <c r="E193" s="60" t="n"/>
      <c r="F193" s="56" t="n"/>
      <c r="G193" s="58" t="n"/>
      <c r="H193" s="58" t="n"/>
      <c r="I193" s="42">
        <f>IF($F193="","",$F193-$B$2)</f>
        <v/>
      </c>
      <c r="J193" s="12">
        <f>IF(AND($A193="",$D193=""),"",IF($D193="完了","完了",IF($F193="","期限なし",IF($I193&lt;0,"遅延",IF($I193&lt;=$B$3,"まもなく期限","余裕あり")))))</f>
        <v/>
      </c>
      <c r="K193" s="43">
        <f>IF(OR($A193="",$D193="完了",$F193="",$E193=""),"",IF($I193&lt;=0,"",ROUND((100-$E193)/$I193,0)))</f>
        <v/>
      </c>
      <c r="L193" s="12">
        <f>IF($F193="","",TEXT($F193,"yyyy/mm"))</f>
        <v/>
      </c>
      <c r="M193" s="12">
        <f>IF(AND($A193="",$C193="",$D193="",$F193=""),"",IF($A193="","タスク名が未入力",IF($C193="","担当が未入力",IF(COUNTIF('集計を見る'!$A$25:$A$32,$C193)=0,"担当が一覧にない",IF($D193="","状態が未入力",IF($E193="","進捗率が未入力",IF(AND($D193="完了",$E193&lt;&gt;100),"完了なのに100%でない",IF(AND($E193=100,$D193&lt;&gt;"完了"),"100%なのに完了でない",IF(AND($D193="進行中",$E193=0),"進行中なのに0%",IF($F193="","期限が未入力",IF($J193="遅延","遅延（対応が必要）",IF(AND($G193="",$D193&lt;&gt;"完了"),"次の一手が空","OK"))))))))))))</f>
        <v/>
      </c>
    </row>
    <row r="194" hidden="1" ht="22" customHeight="1">
      <c r="A194" s="58" t="n"/>
      <c r="B194" s="59" t="n"/>
      <c r="C194" s="59" t="n"/>
      <c r="D194" s="59" t="n"/>
      <c r="E194" s="60" t="n"/>
      <c r="F194" s="56" t="n"/>
      <c r="G194" s="58" t="n"/>
      <c r="H194" s="58" t="n"/>
      <c r="I194" s="44">
        <f>IF($F194="","",$F194-$B$2)</f>
        <v/>
      </c>
      <c r="J194" s="15">
        <f>IF(AND($A194="",$D194=""),"",IF($D194="完了","完了",IF($F194="","期限なし",IF($I194&lt;0,"遅延",IF($I194&lt;=$B$3,"まもなく期限","余裕あり")))))</f>
        <v/>
      </c>
      <c r="K194" s="45">
        <f>IF(OR($A194="",$D194="完了",$F194="",$E194=""),"",IF($I194&lt;=0,"",ROUND((100-$E194)/$I194,0)))</f>
        <v/>
      </c>
      <c r="L194" s="15">
        <f>IF($F194="","",TEXT($F194,"yyyy/mm"))</f>
        <v/>
      </c>
      <c r="M194" s="15">
        <f>IF(AND($A194="",$C194="",$D194="",$F194=""),"",IF($A194="","タスク名が未入力",IF($C194="","担当が未入力",IF(COUNTIF('集計を見る'!$A$25:$A$32,$C194)=0,"担当が一覧にない",IF($D194="","状態が未入力",IF($E194="","進捗率が未入力",IF(AND($D194="完了",$E194&lt;&gt;100),"完了なのに100%でない",IF(AND($E194=100,$D194&lt;&gt;"完了"),"100%なのに完了でない",IF(AND($D194="進行中",$E194=0),"進行中なのに0%",IF($F194="","期限が未入力",IF($J194="遅延","遅延（対応が必要）",IF(AND($G194="",$D194&lt;&gt;"完了"),"次の一手が空","OK"))))))))))))</f>
        <v/>
      </c>
    </row>
    <row r="195" hidden="1" ht="22" customHeight="1">
      <c r="A195" s="58" t="n"/>
      <c r="B195" s="59" t="n"/>
      <c r="C195" s="59" t="n"/>
      <c r="D195" s="59" t="n"/>
      <c r="E195" s="60" t="n"/>
      <c r="F195" s="56" t="n"/>
      <c r="G195" s="58" t="n"/>
      <c r="H195" s="58" t="n"/>
      <c r="I195" s="42">
        <f>IF($F195="","",$F195-$B$2)</f>
        <v/>
      </c>
      <c r="J195" s="12">
        <f>IF(AND($A195="",$D195=""),"",IF($D195="完了","完了",IF($F195="","期限なし",IF($I195&lt;0,"遅延",IF($I195&lt;=$B$3,"まもなく期限","余裕あり")))))</f>
        <v/>
      </c>
      <c r="K195" s="43">
        <f>IF(OR($A195="",$D195="完了",$F195="",$E195=""),"",IF($I195&lt;=0,"",ROUND((100-$E195)/$I195,0)))</f>
        <v/>
      </c>
      <c r="L195" s="12">
        <f>IF($F195="","",TEXT($F195,"yyyy/mm"))</f>
        <v/>
      </c>
      <c r="M195" s="12">
        <f>IF(AND($A195="",$C195="",$D195="",$F195=""),"",IF($A195="","タスク名が未入力",IF($C195="","担当が未入力",IF(COUNTIF('集計を見る'!$A$25:$A$32,$C195)=0,"担当が一覧にない",IF($D195="","状態が未入力",IF($E195="","進捗率が未入力",IF(AND($D195="完了",$E195&lt;&gt;100),"完了なのに100%でない",IF(AND($E195=100,$D195&lt;&gt;"完了"),"100%なのに完了でない",IF(AND($D195="進行中",$E195=0),"進行中なのに0%",IF($F195="","期限が未入力",IF($J195="遅延","遅延（対応が必要）",IF(AND($G195="",$D195&lt;&gt;"完了"),"次の一手が空","OK"))))))))))))</f>
        <v/>
      </c>
    </row>
    <row r="196" hidden="1" ht="22" customHeight="1">
      <c r="A196" s="58" t="n"/>
      <c r="B196" s="59" t="n"/>
      <c r="C196" s="59" t="n"/>
      <c r="D196" s="59" t="n"/>
      <c r="E196" s="60" t="n"/>
      <c r="F196" s="56" t="n"/>
      <c r="G196" s="58" t="n"/>
      <c r="H196" s="58" t="n"/>
      <c r="I196" s="44">
        <f>IF($F196="","",$F196-$B$2)</f>
        <v/>
      </c>
      <c r="J196" s="15">
        <f>IF(AND($A196="",$D196=""),"",IF($D196="完了","完了",IF($F196="","期限なし",IF($I196&lt;0,"遅延",IF($I196&lt;=$B$3,"まもなく期限","余裕あり")))))</f>
        <v/>
      </c>
      <c r="K196" s="45">
        <f>IF(OR($A196="",$D196="完了",$F196="",$E196=""),"",IF($I196&lt;=0,"",ROUND((100-$E196)/$I196,0)))</f>
        <v/>
      </c>
      <c r="L196" s="15">
        <f>IF($F196="","",TEXT($F196,"yyyy/mm"))</f>
        <v/>
      </c>
      <c r="M196" s="15">
        <f>IF(AND($A196="",$C196="",$D196="",$F196=""),"",IF($A196="","タスク名が未入力",IF($C196="","担当が未入力",IF(COUNTIF('集計を見る'!$A$25:$A$32,$C196)=0,"担当が一覧にない",IF($D196="","状態が未入力",IF($E196="","進捗率が未入力",IF(AND($D196="完了",$E196&lt;&gt;100),"完了なのに100%でない",IF(AND($E196=100,$D196&lt;&gt;"完了"),"100%なのに完了でない",IF(AND($D196="進行中",$E196=0),"進行中なのに0%",IF($F196="","期限が未入力",IF($J196="遅延","遅延（対応が必要）",IF(AND($G196="",$D196&lt;&gt;"完了"),"次の一手が空","OK"))))))))))))</f>
        <v/>
      </c>
    </row>
    <row r="197" hidden="1" ht="22" customHeight="1">
      <c r="A197" s="58" t="n"/>
      <c r="B197" s="59" t="n"/>
      <c r="C197" s="59" t="n"/>
      <c r="D197" s="59" t="n"/>
      <c r="E197" s="60" t="n"/>
      <c r="F197" s="56" t="n"/>
      <c r="G197" s="58" t="n"/>
      <c r="H197" s="58" t="n"/>
      <c r="I197" s="42">
        <f>IF($F197="","",$F197-$B$2)</f>
        <v/>
      </c>
      <c r="J197" s="12">
        <f>IF(AND($A197="",$D197=""),"",IF($D197="完了","完了",IF($F197="","期限なし",IF($I197&lt;0,"遅延",IF($I197&lt;=$B$3,"まもなく期限","余裕あり")))))</f>
        <v/>
      </c>
      <c r="K197" s="43">
        <f>IF(OR($A197="",$D197="完了",$F197="",$E197=""),"",IF($I197&lt;=0,"",ROUND((100-$E197)/$I197,0)))</f>
        <v/>
      </c>
      <c r="L197" s="12">
        <f>IF($F197="","",TEXT($F197,"yyyy/mm"))</f>
        <v/>
      </c>
      <c r="M197" s="12">
        <f>IF(AND($A197="",$C197="",$D197="",$F197=""),"",IF($A197="","タスク名が未入力",IF($C197="","担当が未入力",IF(COUNTIF('集計を見る'!$A$25:$A$32,$C197)=0,"担当が一覧にない",IF($D197="","状態が未入力",IF($E197="","進捗率が未入力",IF(AND($D197="完了",$E197&lt;&gt;100),"完了なのに100%でない",IF(AND($E197=100,$D197&lt;&gt;"完了"),"100%なのに完了でない",IF(AND($D197="進行中",$E197=0),"進行中なのに0%",IF($F197="","期限が未入力",IF($J197="遅延","遅延（対応が必要）",IF(AND($G197="",$D197&lt;&gt;"完了"),"次の一手が空","OK"))))))))))))</f>
        <v/>
      </c>
    </row>
    <row r="198" hidden="1" ht="22" customHeight="1">
      <c r="A198" s="58" t="n"/>
      <c r="B198" s="59" t="n"/>
      <c r="C198" s="59" t="n"/>
      <c r="D198" s="59" t="n"/>
      <c r="E198" s="60" t="n"/>
      <c r="F198" s="56" t="n"/>
      <c r="G198" s="58" t="n"/>
      <c r="H198" s="58" t="n"/>
      <c r="I198" s="44">
        <f>IF($F198="","",$F198-$B$2)</f>
        <v/>
      </c>
      <c r="J198" s="15">
        <f>IF(AND($A198="",$D198=""),"",IF($D198="完了","完了",IF($F198="","期限なし",IF($I198&lt;0,"遅延",IF($I198&lt;=$B$3,"まもなく期限","余裕あり")))))</f>
        <v/>
      </c>
      <c r="K198" s="45">
        <f>IF(OR($A198="",$D198="完了",$F198="",$E198=""),"",IF($I198&lt;=0,"",ROUND((100-$E198)/$I198,0)))</f>
        <v/>
      </c>
      <c r="L198" s="15">
        <f>IF($F198="","",TEXT($F198,"yyyy/mm"))</f>
        <v/>
      </c>
      <c r="M198" s="15">
        <f>IF(AND($A198="",$C198="",$D198="",$F198=""),"",IF($A198="","タスク名が未入力",IF($C198="","担当が未入力",IF(COUNTIF('集計を見る'!$A$25:$A$32,$C198)=0,"担当が一覧にない",IF($D198="","状態が未入力",IF($E198="","進捗率が未入力",IF(AND($D198="完了",$E198&lt;&gt;100),"完了なのに100%でない",IF(AND($E198=100,$D198&lt;&gt;"完了"),"100%なのに完了でない",IF(AND($D198="進行中",$E198=0),"進行中なのに0%",IF($F198="","期限が未入力",IF($J198="遅延","遅延（対応が必要）",IF(AND($G198="",$D198&lt;&gt;"完了"),"次の一手が空","OK"))))))))))))</f>
        <v/>
      </c>
    </row>
    <row r="199" hidden="1" ht="22" customHeight="1">
      <c r="A199" s="58" t="n"/>
      <c r="B199" s="59" t="n"/>
      <c r="C199" s="59" t="n"/>
      <c r="D199" s="59" t="n"/>
      <c r="E199" s="60" t="n"/>
      <c r="F199" s="56" t="n"/>
      <c r="G199" s="58" t="n"/>
      <c r="H199" s="58" t="n"/>
      <c r="I199" s="42">
        <f>IF($F199="","",$F199-$B$2)</f>
        <v/>
      </c>
      <c r="J199" s="12">
        <f>IF(AND($A199="",$D199=""),"",IF($D199="完了","完了",IF($F199="","期限なし",IF($I199&lt;0,"遅延",IF($I199&lt;=$B$3,"まもなく期限","余裕あり")))))</f>
        <v/>
      </c>
      <c r="K199" s="43">
        <f>IF(OR($A199="",$D199="完了",$F199="",$E199=""),"",IF($I199&lt;=0,"",ROUND((100-$E199)/$I199,0)))</f>
        <v/>
      </c>
      <c r="L199" s="12">
        <f>IF($F199="","",TEXT($F199,"yyyy/mm"))</f>
        <v/>
      </c>
      <c r="M199" s="12">
        <f>IF(AND($A199="",$C199="",$D199="",$F199=""),"",IF($A199="","タスク名が未入力",IF($C199="","担当が未入力",IF(COUNTIF('集計を見る'!$A$25:$A$32,$C199)=0,"担当が一覧にない",IF($D199="","状態が未入力",IF($E199="","進捗率が未入力",IF(AND($D199="完了",$E199&lt;&gt;100),"完了なのに100%でない",IF(AND($E199=100,$D199&lt;&gt;"完了"),"100%なのに完了でない",IF(AND($D199="進行中",$E199=0),"進行中なのに0%",IF($F199="","期限が未入力",IF($J199="遅延","遅延（対応が必要）",IF(AND($G199="",$D199&lt;&gt;"完了"),"次の一手が空","OK"))))))))))))</f>
        <v/>
      </c>
    </row>
    <row r="200" hidden="1" ht="22" customHeight="1">
      <c r="A200" s="58" t="n"/>
      <c r="B200" s="59" t="n"/>
      <c r="C200" s="59" t="n"/>
      <c r="D200" s="59" t="n"/>
      <c r="E200" s="60" t="n"/>
      <c r="F200" s="56" t="n"/>
      <c r="G200" s="58" t="n"/>
      <c r="H200" s="58" t="n"/>
      <c r="I200" s="44">
        <f>IF($F200="","",$F200-$B$2)</f>
        <v/>
      </c>
      <c r="J200" s="15">
        <f>IF(AND($A200="",$D200=""),"",IF($D200="完了","完了",IF($F200="","期限なし",IF($I200&lt;0,"遅延",IF($I200&lt;=$B$3,"まもなく期限","余裕あり")))))</f>
        <v/>
      </c>
      <c r="K200" s="45">
        <f>IF(OR($A200="",$D200="完了",$F200="",$E200=""),"",IF($I200&lt;=0,"",ROUND((100-$E200)/$I200,0)))</f>
        <v/>
      </c>
      <c r="L200" s="15">
        <f>IF($F200="","",TEXT($F200,"yyyy/mm"))</f>
        <v/>
      </c>
      <c r="M200" s="15">
        <f>IF(AND($A200="",$C200="",$D200="",$F200=""),"",IF($A200="","タスク名が未入力",IF($C200="","担当が未入力",IF(COUNTIF('集計を見る'!$A$25:$A$32,$C200)=0,"担当が一覧にない",IF($D200="","状態が未入力",IF($E200="","進捗率が未入力",IF(AND($D200="完了",$E200&lt;&gt;100),"完了なのに100%でない",IF(AND($E200=100,$D200&lt;&gt;"完了"),"100%なのに完了でない",IF(AND($D200="進行中",$E200=0),"進行中なのに0%",IF($F200="","期限が未入力",IF($J200="遅延","遅延（対応が必要）",IF(AND($G200="",$D200&lt;&gt;"完了"),"次の一手が空","OK"))))))))))))</f>
        <v/>
      </c>
    </row>
    <row r="201" hidden="1" ht="22" customHeight="1">
      <c r="A201" s="58" t="n"/>
      <c r="B201" s="59" t="n"/>
      <c r="C201" s="59" t="n"/>
      <c r="D201" s="59" t="n"/>
      <c r="E201" s="60" t="n"/>
      <c r="F201" s="56" t="n"/>
      <c r="G201" s="58" t="n"/>
      <c r="H201" s="58" t="n"/>
      <c r="I201" s="42">
        <f>IF($F201="","",$F201-$B$2)</f>
        <v/>
      </c>
      <c r="J201" s="12">
        <f>IF(AND($A201="",$D201=""),"",IF($D201="完了","完了",IF($F201="","期限なし",IF($I201&lt;0,"遅延",IF($I201&lt;=$B$3,"まもなく期限","余裕あり")))))</f>
        <v/>
      </c>
      <c r="K201" s="43">
        <f>IF(OR($A201="",$D201="完了",$F201="",$E201=""),"",IF($I201&lt;=0,"",ROUND((100-$E201)/$I201,0)))</f>
        <v/>
      </c>
      <c r="L201" s="12">
        <f>IF($F201="","",TEXT($F201,"yyyy/mm"))</f>
        <v/>
      </c>
      <c r="M201" s="12">
        <f>IF(AND($A201="",$C201="",$D201="",$F201=""),"",IF($A201="","タスク名が未入力",IF($C201="","担当が未入力",IF(COUNTIF('集計を見る'!$A$25:$A$32,$C201)=0,"担当が一覧にない",IF($D201="","状態が未入力",IF($E201="","進捗率が未入力",IF(AND($D201="完了",$E201&lt;&gt;100),"完了なのに100%でない",IF(AND($E201=100,$D201&lt;&gt;"完了"),"100%なのに完了でない",IF(AND($D201="進行中",$E201=0),"進行中なのに0%",IF($F201="","期限が未入力",IF($J201="遅延","遅延（対応が必要）",IF(AND($G201="",$D201&lt;&gt;"完了"),"次の一手が空","OK"))))))))))))</f>
        <v/>
      </c>
    </row>
    <row r="202" hidden="1" ht="22" customHeight="1">
      <c r="A202" s="58" t="n"/>
      <c r="B202" s="59" t="n"/>
      <c r="C202" s="59" t="n"/>
      <c r="D202" s="59" t="n"/>
      <c r="E202" s="60" t="n"/>
      <c r="F202" s="56" t="n"/>
      <c r="G202" s="58" t="n"/>
      <c r="H202" s="58" t="n"/>
      <c r="I202" s="44">
        <f>IF($F202="","",$F202-$B$2)</f>
        <v/>
      </c>
      <c r="J202" s="15">
        <f>IF(AND($A202="",$D202=""),"",IF($D202="完了","完了",IF($F202="","期限なし",IF($I202&lt;0,"遅延",IF($I202&lt;=$B$3,"まもなく期限","余裕あり")))))</f>
        <v/>
      </c>
      <c r="K202" s="45">
        <f>IF(OR($A202="",$D202="完了",$F202="",$E202=""),"",IF($I202&lt;=0,"",ROUND((100-$E202)/$I202,0)))</f>
        <v/>
      </c>
      <c r="L202" s="15">
        <f>IF($F202="","",TEXT($F202,"yyyy/mm"))</f>
        <v/>
      </c>
      <c r="M202" s="15">
        <f>IF(AND($A202="",$C202="",$D202="",$F202=""),"",IF($A202="","タスク名が未入力",IF($C202="","担当が未入力",IF(COUNTIF('集計を見る'!$A$25:$A$32,$C202)=0,"担当が一覧にない",IF($D202="","状態が未入力",IF($E202="","進捗率が未入力",IF(AND($D202="完了",$E202&lt;&gt;100),"完了なのに100%でない",IF(AND($E202=100,$D202&lt;&gt;"完了"),"100%なのに完了でない",IF(AND($D202="進行中",$E202=0),"進行中なのに0%",IF($F202="","期限が未入力",IF($J202="遅延","遅延（対応が必要）",IF(AND($G202="",$D202&lt;&gt;"完了"),"次の一手が空","OK"))))))))))))</f>
        <v/>
      </c>
    </row>
    <row r="203" hidden="1" ht="22" customHeight="1">
      <c r="A203" s="58" t="n"/>
      <c r="B203" s="59" t="n"/>
      <c r="C203" s="59" t="n"/>
      <c r="D203" s="59" t="n"/>
      <c r="E203" s="60" t="n"/>
      <c r="F203" s="56" t="n"/>
      <c r="G203" s="58" t="n"/>
      <c r="H203" s="58" t="n"/>
      <c r="I203" s="42">
        <f>IF($F203="","",$F203-$B$2)</f>
        <v/>
      </c>
      <c r="J203" s="12">
        <f>IF(AND($A203="",$D203=""),"",IF($D203="完了","完了",IF($F203="","期限なし",IF($I203&lt;0,"遅延",IF($I203&lt;=$B$3,"まもなく期限","余裕あり")))))</f>
        <v/>
      </c>
      <c r="K203" s="43">
        <f>IF(OR($A203="",$D203="完了",$F203="",$E203=""),"",IF($I203&lt;=0,"",ROUND((100-$E203)/$I203,0)))</f>
        <v/>
      </c>
      <c r="L203" s="12">
        <f>IF($F203="","",TEXT($F203,"yyyy/mm"))</f>
        <v/>
      </c>
      <c r="M203" s="12">
        <f>IF(AND($A203="",$C203="",$D203="",$F203=""),"",IF($A203="","タスク名が未入力",IF($C203="","担当が未入力",IF(COUNTIF('集計を見る'!$A$25:$A$32,$C203)=0,"担当が一覧にない",IF($D203="","状態が未入力",IF($E203="","進捗率が未入力",IF(AND($D203="完了",$E203&lt;&gt;100),"完了なのに100%でない",IF(AND($E203=100,$D203&lt;&gt;"完了"),"100%なのに完了でない",IF(AND($D203="進行中",$E203=0),"進行中なのに0%",IF($F203="","期限が未入力",IF($J203="遅延","遅延（対応が必要）",IF(AND($G203="",$D203&lt;&gt;"完了"),"次の一手が空","OK"))))))))))))</f>
        <v/>
      </c>
    </row>
    <row r="204" hidden="1" ht="22" customHeight="1">
      <c r="A204" s="58" t="n"/>
      <c r="B204" s="59" t="n"/>
      <c r="C204" s="59" t="n"/>
      <c r="D204" s="59" t="n"/>
      <c r="E204" s="60" t="n"/>
      <c r="F204" s="56" t="n"/>
      <c r="G204" s="58" t="n"/>
      <c r="H204" s="58" t="n"/>
      <c r="I204" s="44">
        <f>IF($F204="","",$F204-$B$2)</f>
        <v/>
      </c>
      <c r="J204" s="15">
        <f>IF(AND($A204="",$D204=""),"",IF($D204="完了","完了",IF($F204="","期限なし",IF($I204&lt;0,"遅延",IF($I204&lt;=$B$3,"まもなく期限","余裕あり")))))</f>
        <v/>
      </c>
      <c r="K204" s="45">
        <f>IF(OR($A204="",$D204="完了",$F204="",$E204=""),"",IF($I204&lt;=0,"",ROUND((100-$E204)/$I204,0)))</f>
        <v/>
      </c>
      <c r="L204" s="15">
        <f>IF($F204="","",TEXT($F204,"yyyy/mm"))</f>
        <v/>
      </c>
      <c r="M204" s="15">
        <f>IF(AND($A204="",$C204="",$D204="",$F204=""),"",IF($A204="","タスク名が未入力",IF($C204="","担当が未入力",IF(COUNTIF('集計を見る'!$A$25:$A$32,$C204)=0,"担当が一覧にない",IF($D204="","状態が未入力",IF($E204="","進捗率が未入力",IF(AND($D204="完了",$E204&lt;&gt;100),"完了なのに100%でない",IF(AND($E204=100,$D204&lt;&gt;"完了"),"100%なのに完了でない",IF(AND($D204="進行中",$E204=0),"進行中なのに0%",IF($F204="","期限が未入力",IF($J204="遅延","遅延（対応が必要）",IF(AND($G204="",$D204&lt;&gt;"完了"),"次の一手が空","OK"))))))))))))</f>
        <v/>
      </c>
    </row>
  </sheetData>
  <sheetProtection selectLockedCells="1" selectUnlockedCells="0" sheet="1" objects="0" insertRows="1" insertHyperlinks="1" autoFilter="1" scenarios="0" formatColumns="1" deleteColumns="1" insertColumns="1" pivotTables="1" deleteRows="1" formatCells="1" formatRows="1" sort="1"/>
  <autoFilter ref="A4:M204"/>
  <conditionalFormatting sqref="A5:M204">
    <cfRule type="expression" priority="1" dxfId="0" stopIfTrue="0">
      <formula>$J5="遅延"</formula>
    </cfRule>
    <cfRule type="expression" priority="2" dxfId="1" stopIfTrue="0">
      <formula>$J5="まもなく期限"</formula>
    </cfRule>
    <cfRule type="expression" priority="3" dxfId="2" stopIfTrue="0">
      <formula>$J5="完了"</formula>
    </cfRule>
  </conditionalFormatting>
  <conditionalFormatting sqref="E5:E204">
    <cfRule type="dataBar" priority="4">
      <dataBar showValue="1">
        <cfvo type="num" val="0"/>
        <cfvo type="num" val="100"/>
        <color rgb="FF9BC2E6"/>
      </dataBar>
    </cfRule>
  </conditionalFormatting>
  <dataValidations count="7">
    <dataValidation sqref="B5:B204" showDropDown="0" showInputMessage="0" showErrorMessage="0" allowBlank="1" type="list">
      <formula1>"開発・制作,資料作成,営業・提案,打合せ・調整,事務・経理,調査・検討,サポート・問い合わせ,改善・仕込み,その他"</formula1>
    </dataValidation>
    <dataValidation sqref="C5:C204" showDropDown="0" showInputMessage="0" showErrorMessage="0" allowBlank="1" type="list">
      <formula1>'集計を見る'!$A$25:$A$32</formula1>
    </dataValidation>
    <dataValidation sqref="D5:D204" showDropDown="0" showInputMessage="0" showErrorMessage="0" allowBlank="1" type="list">
      <formula1>"未着手,進行中,確認待ち,保留,完了"</formula1>
    </dataValidation>
    <dataValidation sqref="E5:E204" showDropDown="0" showInputMessage="0" showErrorMessage="0" allowBlank="1" type="list">
      <formula1>"0,10,20,30,40,50,60,70,80,90,100"</formula1>
    </dataValidation>
    <dataValidation sqref="B5:B204" showDropDown="0" showInputMessage="1" showErrorMessage="0" allowBlank="1" promptTitle="分類" prompt="右の▼から選びます。一覧は「集計」シートで増やせます"/>
    <dataValidation sqref="F5:F204" showDropDown="0" showInputMessage="1" showErrorMessage="0" allowBlank="1" promptTitle="日付" prompt="2026/9/1 のように入力します。カレンダーの日付として扱われます"/>
    <dataValidation sqref="B3" showDropDown="0" showInputMessage="1" showErrorMessage="0" allowBlank="1" promptTitle="日付" prompt="2026/9/1 のように入力します。カレンダーの日付として扱われます"/>
  </dataValidations>
  <printOptions horizontalCentered="1"/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tabColor rgb="001F3864"/>
    <outlinePr summaryBelow="1" summaryRight="1"/>
    <pageSetUpPr fitToPage="1"/>
  </sheetPr>
  <dimension ref="A1:I98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0" customWidth="1" min="3" max="3"/>
    <col width="11" customWidth="1" min="4" max="4"/>
    <col width="10" customWidth="1" min="5" max="5"/>
    <col width="14" customWidth="1" min="6" max="6"/>
    <col width="11" customWidth="1" min="7" max="7"/>
    <col width="11" customWidth="1" min="8" max="8"/>
    <col width="8" customWidth="1" min="9" max="9"/>
  </cols>
  <sheetData>
    <row r="1" ht="30" customHeight="1">
      <c r="A1" s="17" t="inlineStr">
        <is>
          <t>進捗共有シート</t>
        </is>
      </c>
    </row>
    <row r="2" ht="22" customHeight="1">
      <c r="A2" s="3" t="inlineStr">
        <is>
          <t>「入力する」にタスク名・担当・状態・進捗率・期限を打つだけで、担当者べつの進みぐあい、遅れているタスク、月べつの推移が自動で出ます。</t>
        </is>
      </c>
    </row>
    <row r="3" ht="22" customHeight="1">
      <c r="A3" s="3" t="inlineStr">
        <is>
          <t>配布元: 副業ポートフォリオ https://satoru-log.jp</t>
        </is>
      </c>
    </row>
    <row r="4"/>
    <row r="5" ht="26" customHeight="1">
      <c r="A5" s="18" t="inlineStr">
        <is>
          <t>全体のまとめ（この数字を見せれば、進捗確認の会議はいりません）</t>
        </is>
      </c>
      <c r="B5" s="18" t="n"/>
      <c r="C5" s="18" t="n"/>
      <c r="D5" s="18" t="n"/>
      <c r="E5" s="18" t="n"/>
      <c r="F5" s="18" t="n"/>
      <c r="G5" s="18" t="n"/>
      <c r="H5" s="18" t="n"/>
      <c r="I5" s="18" t="n"/>
    </row>
    <row r="6" ht="22" customHeight="1">
      <c r="A6" s="19" t="inlineStr">
        <is>
          <t>タスクの件数</t>
        </is>
      </c>
      <c r="B6" s="46">
        <f>COUNTA('入力する'!$A$5:$A$204)</f>
        <v/>
      </c>
      <c r="C6" s="21" t="n"/>
      <c r="D6" s="21" t="n"/>
      <c r="E6" s="21" t="n"/>
      <c r="F6" s="21" t="n"/>
      <c r="G6" s="21" t="n"/>
      <c r="H6" s="21" t="n"/>
      <c r="I6" s="21" t="n"/>
    </row>
    <row r="7" ht="22" customHeight="1">
      <c r="A7" s="19" t="inlineStr">
        <is>
          <t>完了</t>
        </is>
      </c>
      <c r="B7" s="46">
        <f>COUNTIF('入力する'!$D$5:$D$204,"完了")</f>
        <v/>
      </c>
      <c r="C7" s="21" t="n"/>
      <c r="D7" s="21" t="n"/>
      <c r="E7" s="21" t="n"/>
      <c r="F7" s="21" t="n"/>
      <c r="G7" s="21" t="n"/>
      <c r="H7" s="21" t="n"/>
      <c r="I7" s="21" t="n"/>
    </row>
    <row r="8" ht="22" customHeight="1">
      <c r="A8" s="19" t="inlineStr">
        <is>
          <t>進行中</t>
        </is>
      </c>
      <c r="B8" s="46">
        <f>COUNTIF('入力する'!$D$5:$D$204,"進行中")</f>
        <v/>
      </c>
      <c r="C8" s="21" t="n"/>
      <c r="D8" s="21" t="n"/>
      <c r="E8" s="21" t="n"/>
      <c r="F8" s="21" t="n"/>
      <c r="G8" s="21" t="n"/>
      <c r="H8" s="21" t="n"/>
      <c r="I8" s="21" t="n"/>
    </row>
    <row r="9" ht="22" customHeight="1">
      <c r="A9" s="19" t="inlineStr">
        <is>
          <t>確認待ち</t>
        </is>
      </c>
      <c r="B9" s="46">
        <f>COUNTIF('入力する'!$D$5:$D$204,"確認待ち")</f>
        <v/>
      </c>
      <c r="C9" s="21" t="n"/>
      <c r="D9" s="21" t="n"/>
      <c r="E9" s="21" t="n"/>
      <c r="F9" s="21" t="n"/>
      <c r="G9" s="21" t="n"/>
      <c r="H9" s="21" t="n"/>
      <c r="I9" s="21" t="n"/>
    </row>
    <row r="10" ht="22" customHeight="1">
      <c r="A10" s="19" t="inlineStr">
        <is>
          <t>保留</t>
        </is>
      </c>
      <c r="B10" s="46">
        <f>COUNTIF('入力する'!$D$5:$D$204,"保留")</f>
        <v/>
      </c>
      <c r="C10" s="21" t="n"/>
      <c r="D10" s="21" t="n"/>
      <c r="E10" s="21" t="n"/>
      <c r="F10" s="21" t="n"/>
      <c r="G10" s="21" t="n"/>
      <c r="H10" s="21" t="n"/>
      <c r="I10" s="21" t="n"/>
    </row>
    <row r="11" ht="22" customHeight="1">
      <c r="A11" s="19" t="inlineStr">
        <is>
          <t>未着手</t>
        </is>
      </c>
      <c r="B11" s="46">
        <f>COUNTIF('入力する'!$D$5:$D$204,"未着手")</f>
        <v/>
      </c>
      <c r="C11" s="21" t="n"/>
      <c r="D11" s="21" t="n"/>
      <c r="E11" s="21" t="n"/>
      <c r="F11" s="21" t="n"/>
      <c r="G11" s="21" t="n"/>
      <c r="H11" s="21" t="n"/>
      <c r="I11" s="21" t="n"/>
    </row>
    <row r="12" ht="22" customHeight="1">
      <c r="A12" s="19" t="inlineStr">
        <is>
          <t>完了率</t>
        </is>
      </c>
      <c r="B12" s="47">
        <f>IF($B$6=0,"",$B$7/$B$6)</f>
        <v/>
      </c>
      <c r="C12" s="21" t="n"/>
      <c r="D12" s="21" t="n"/>
      <c r="E12" s="21" t="n"/>
      <c r="F12" s="21" t="n"/>
      <c r="G12" s="21" t="n"/>
      <c r="H12" s="21" t="n"/>
      <c r="I12" s="21" t="n"/>
    </row>
    <row r="13" ht="22" customHeight="1">
      <c r="A13" s="19" t="inlineStr">
        <is>
          <t>全体の進捗率（平均）</t>
        </is>
      </c>
      <c r="B13" s="23">
        <f>IF(COUNT('入力する'!$E$5:$E$204)=0,"",ROUND(SUM('入力する'!$E$5:$E$204)/COUNT('入力する'!$E$5:$E$204),0))</f>
        <v/>
      </c>
      <c r="C13" s="21" t="n"/>
      <c r="D13" s="21" t="n"/>
      <c r="E13" s="21" t="n"/>
      <c r="F13" s="21" t="n"/>
      <c r="G13" s="21" t="n"/>
      <c r="H13" s="21" t="n"/>
      <c r="I13" s="21" t="n"/>
    </row>
    <row r="14" ht="22" customHeight="1">
      <c r="A14" s="19" t="inlineStr">
        <is>
          <t>遅延（期限ぎれ）</t>
        </is>
      </c>
      <c r="B14" s="46">
        <f>COUNTIF('入力する'!$J$5:$J$204,"遅延")</f>
        <v/>
      </c>
      <c r="C14" s="21" t="n"/>
      <c r="D14" s="21" t="n"/>
      <c r="E14" s="21" t="n"/>
      <c r="F14" s="21" t="n"/>
      <c r="G14" s="21" t="n"/>
      <c r="H14" s="21" t="n"/>
      <c r="I14" s="21" t="n"/>
    </row>
    <row r="15" ht="22" customHeight="1">
      <c r="A15" s="19" t="inlineStr">
        <is>
          <t>まもなく期限（B3日以内）</t>
        </is>
      </c>
      <c r="B15" s="46">
        <f>COUNTIF('入力する'!$J$5:$J$204,"まもなく期限")</f>
        <v/>
      </c>
      <c r="C15" s="21" t="n"/>
      <c r="D15" s="21" t="n"/>
      <c r="E15" s="21" t="n"/>
      <c r="F15" s="21" t="n"/>
      <c r="G15" s="21" t="n"/>
      <c r="H15" s="21" t="n"/>
      <c r="I15" s="21" t="n"/>
    </row>
    <row r="16" ht="22" customHeight="1">
      <c r="A16" s="19" t="inlineStr">
        <is>
          <t>7日以内に期限がくる（未完了）</t>
        </is>
      </c>
      <c r="B16" s="46">
        <f>COUNTIFS('入力する'!$I$5:$I$204,"&gt;=0",'入力する'!$I$5:$I$204,"&lt;=7",'入力する'!$D$5:$D$204,"&lt;&gt;完了")</f>
        <v/>
      </c>
      <c r="C16" s="21" t="n"/>
      <c r="D16" s="21" t="n"/>
      <c r="E16" s="21" t="n"/>
      <c r="F16" s="21" t="n"/>
      <c r="G16" s="21" t="n"/>
      <c r="H16" s="21" t="n"/>
      <c r="I16" s="21" t="n"/>
    </row>
    <row r="17" ht="22" customHeight="1">
      <c r="A17" s="19" t="inlineStr">
        <is>
          <t>期限が未設定</t>
        </is>
      </c>
      <c r="B17" s="46">
        <f>COUNTIF('入力する'!$J$5:$J$204,"期限なし")</f>
        <v/>
      </c>
      <c r="C17" s="21" t="n"/>
      <c r="D17" s="21" t="n"/>
      <c r="E17" s="21" t="n"/>
      <c r="F17" s="21" t="n"/>
      <c r="G17" s="21" t="n"/>
      <c r="H17" s="21" t="n"/>
      <c r="I17" s="21" t="n"/>
    </row>
    <row r="18" ht="22" customHeight="1">
      <c r="A18" s="19" t="inlineStr">
        <is>
          <t>相談・共有ごとが書かれている</t>
        </is>
      </c>
      <c r="B18" s="46">
        <f>COUNTIF('入力する'!$H$5:$H$204,"?*")</f>
        <v/>
      </c>
      <c r="C18" s="21" t="n"/>
      <c r="D18" s="21" t="n"/>
      <c r="E18" s="21" t="n"/>
      <c r="F18" s="21" t="n"/>
      <c r="G18" s="21" t="n"/>
      <c r="H18" s="21" t="n"/>
      <c r="I18" s="21" t="n"/>
    </row>
    <row r="19" ht="22" customHeight="1">
      <c r="A19" s="19" t="inlineStr">
        <is>
          <t>次の一手が空のまま</t>
        </is>
      </c>
      <c r="B19" s="46">
        <f>COUNTIF('入力する'!$M$5:$M$204,"次の一手が空")</f>
        <v/>
      </c>
      <c r="C19" s="21" t="n"/>
      <c r="D19" s="21" t="n"/>
      <c r="E19" s="21" t="n"/>
      <c r="F19" s="21" t="n"/>
      <c r="G19" s="21" t="n"/>
      <c r="H19" s="21" t="n"/>
      <c r="I19" s="21" t="n"/>
    </row>
    <row r="20" ht="22" customHeight="1">
      <c r="A20" s="19" t="inlineStr">
        <is>
          <t>直したほうがよい行</t>
        </is>
      </c>
      <c r="B20" s="46">
        <f>COUNTIF('入力する'!$M$5:$M$204,"タスク名が未入力")+COUNTIF('入力する'!$M$5:$M$204,"担当が未入力")+COUNTIF('入力する'!$M$5:$M$204,"担当が一覧にない")+COUNTIF('入力する'!$M$5:$M$204,"状態が未入力")+COUNTIF('入力する'!$M$5:$M$204,"進捗率が未入力")+COUNTIF('入力する'!$M$5:$M$204,"完了なのに100%でない")+COUNTIF('入力する'!$M$5:$M$204,"100%なのに完了でない")+COUNTIF('入力する'!$M$5:$M$204,"進行中なのに0%")+COUNTIF('入力する'!$M$5:$M$204,"期限が未入力")</f>
        <v/>
      </c>
      <c r="C20" s="21" t="n"/>
      <c r="D20" s="21" t="n"/>
      <c r="E20" s="21" t="n"/>
      <c r="F20" s="21" t="n"/>
      <c r="G20" s="21" t="n"/>
      <c r="H20" s="21" t="n"/>
      <c r="I20" s="21" t="n"/>
    </row>
    <row r="21" ht="22" customHeight="1">
      <c r="A21" s="19" t="inlineStr">
        <is>
          <t>基準日（「入力する」B2）</t>
        </is>
      </c>
      <c r="B21" s="48">
        <f>'入力する'!$B$2</f>
        <v/>
      </c>
      <c r="C21" s="21" t="n"/>
      <c r="D21" s="21" t="n"/>
      <c r="E21" s="21" t="n"/>
      <c r="F21" s="21" t="n"/>
      <c r="G21" s="21" t="n"/>
      <c r="H21" s="21" t="n"/>
      <c r="I21" s="21" t="n"/>
    </row>
    <row r="22"/>
    <row r="23" ht="26" customHeight="1">
      <c r="A23" s="18" t="inlineStr">
        <is>
          <t>担当者べつの進みぐあい（A列の名前は書きかえられます）</t>
        </is>
      </c>
      <c r="B23" s="18" t="n"/>
      <c r="C23" s="18" t="n"/>
      <c r="D23" s="18" t="n"/>
      <c r="E23" s="18" t="n"/>
      <c r="F23" s="18" t="n"/>
      <c r="G23" s="18" t="n"/>
      <c r="H23" s="18" t="n"/>
      <c r="I23" s="18" t="n"/>
    </row>
    <row r="24" ht="26" customHeight="1">
      <c r="A24" s="7" t="inlineStr">
        <is>
          <t>担当者（書きかえ可）</t>
        </is>
      </c>
      <c r="B24" s="7" t="inlineStr">
        <is>
          <t>持っている件数</t>
        </is>
      </c>
      <c r="C24" s="7" t="inlineStr">
        <is>
          <t>完了</t>
        </is>
      </c>
      <c r="D24" s="7" t="inlineStr">
        <is>
          <t>未完了</t>
        </is>
      </c>
      <c r="E24" s="7" t="inlineStr">
        <is>
          <t>遅延</t>
        </is>
      </c>
      <c r="F24" s="7" t="inlineStr">
        <is>
          <t>平均の進捗率</t>
        </is>
      </c>
      <c r="G24" s="7" t="inlineStr">
        <is>
          <t>完了率</t>
        </is>
      </c>
      <c r="H24" s="7" t="inlineStr">
        <is>
          <t>構成比</t>
        </is>
      </c>
      <c r="I24" s="7" t="inlineStr">
        <is>
          <t>順位</t>
        </is>
      </c>
    </row>
    <row r="25" ht="22" customHeight="1">
      <c r="A25" s="58" t="inlineStr">
        <is>
          <t>自分</t>
        </is>
      </c>
      <c r="B25" s="49">
        <f>IF($A25="","",COUNTIF('入力する'!$C$5:$C$204,$A25))</f>
        <v/>
      </c>
      <c r="C25" s="49">
        <f>IF($A25="","",COUNTIFS('入力する'!$C$5:$C$204,$A25,'入力する'!$D$5:$D$204,"完了"))</f>
        <v/>
      </c>
      <c r="D25" s="49">
        <f>IF($A25="","",$B25-$C25)</f>
        <v/>
      </c>
      <c r="E25" s="49">
        <f>IF($A25="","",COUNTIFS('入力する'!$C$5:$C$204,$A25,'入力する'!$J$5:$J$204,"遅延"))</f>
        <v/>
      </c>
      <c r="F25" s="26">
        <f>IF(OR($A25="",$B25=0),"",ROUND(SUMIF('入力する'!$C$5:$C$204,$A25,'入力する'!$E$5:$E$204)/$B25,0))</f>
        <v/>
      </c>
      <c r="G25" s="50">
        <f>IF(OR($A25="",$B25=0),"",$C25/$B25)</f>
        <v/>
      </c>
      <c r="H25" s="50">
        <f>IF(OR($A25="",$B$33=0),"",$B25/$B$33)</f>
        <v/>
      </c>
      <c r="I25" s="28">
        <f>IF(OR($A25="",$B25=0),"",RANK($B25,$B$25:$B$32))</f>
        <v/>
      </c>
    </row>
    <row r="26" ht="22" customHeight="1">
      <c r="A26" s="58" t="inlineStr">
        <is>
          <t>メンバー2</t>
        </is>
      </c>
      <c r="B26" s="51">
        <f>IF($A26="","",COUNTIF('入力する'!$C$5:$C$204,$A26))</f>
        <v/>
      </c>
      <c r="C26" s="51">
        <f>IF($A26="","",COUNTIFS('入力する'!$C$5:$C$204,$A26,'入力する'!$D$5:$D$204,"完了"))</f>
        <v/>
      </c>
      <c r="D26" s="51">
        <f>IF($A26="","",$B26-$C26)</f>
        <v/>
      </c>
      <c r="E26" s="51">
        <f>IF($A26="","",COUNTIFS('入力する'!$C$5:$C$204,$A26,'入力する'!$J$5:$J$204,"遅延"))</f>
        <v/>
      </c>
      <c r="F26" s="30">
        <f>IF(OR($A26="",$B26=0),"",ROUND(SUMIF('入力する'!$C$5:$C$204,$A26,'入力する'!$E$5:$E$204)/$B26,0))</f>
        <v/>
      </c>
      <c r="G26" s="52">
        <f>IF(OR($A26="",$B26=0),"",$C26/$B26)</f>
        <v/>
      </c>
      <c r="H26" s="52">
        <f>IF(OR($A26="",$B$33=0),"",$B26/$B$33)</f>
        <v/>
      </c>
      <c r="I26" s="32">
        <f>IF(OR($A26="",$B26=0),"",RANK($B26,$B$25:$B$32))</f>
        <v/>
      </c>
    </row>
    <row r="27" ht="22" customHeight="1">
      <c r="A27" s="58" t="inlineStr">
        <is>
          <t>メンバー3</t>
        </is>
      </c>
      <c r="B27" s="49">
        <f>IF($A27="","",COUNTIF('入力する'!$C$5:$C$204,$A27))</f>
        <v/>
      </c>
      <c r="C27" s="49">
        <f>IF($A27="","",COUNTIFS('入力する'!$C$5:$C$204,$A27,'入力する'!$D$5:$D$204,"完了"))</f>
        <v/>
      </c>
      <c r="D27" s="49">
        <f>IF($A27="","",$B27-$C27)</f>
        <v/>
      </c>
      <c r="E27" s="49">
        <f>IF($A27="","",COUNTIFS('入力する'!$C$5:$C$204,$A27,'入力する'!$J$5:$J$204,"遅延"))</f>
        <v/>
      </c>
      <c r="F27" s="26">
        <f>IF(OR($A27="",$B27=0),"",ROUND(SUMIF('入力する'!$C$5:$C$204,$A27,'入力する'!$E$5:$E$204)/$B27,0))</f>
        <v/>
      </c>
      <c r="G27" s="50">
        <f>IF(OR($A27="",$B27=0),"",$C27/$B27)</f>
        <v/>
      </c>
      <c r="H27" s="50">
        <f>IF(OR($A27="",$B$33=0),"",$B27/$B$33)</f>
        <v/>
      </c>
      <c r="I27" s="28">
        <f>IF(OR($A27="",$B27=0),"",RANK($B27,$B$25:$B$32))</f>
        <v/>
      </c>
    </row>
    <row r="28" ht="22" customHeight="1">
      <c r="A28" s="58" t="inlineStr">
        <is>
          <t>メンバー4</t>
        </is>
      </c>
      <c r="B28" s="51">
        <f>IF($A28="","",COUNTIF('入力する'!$C$5:$C$204,$A28))</f>
        <v/>
      </c>
      <c r="C28" s="51">
        <f>IF($A28="","",COUNTIFS('入力する'!$C$5:$C$204,$A28,'入力する'!$D$5:$D$204,"完了"))</f>
        <v/>
      </c>
      <c r="D28" s="51">
        <f>IF($A28="","",$B28-$C28)</f>
        <v/>
      </c>
      <c r="E28" s="51">
        <f>IF($A28="","",COUNTIFS('入力する'!$C$5:$C$204,$A28,'入力する'!$J$5:$J$204,"遅延"))</f>
        <v/>
      </c>
      <c r="F28" s="30">
        <f>IF(OR($A28="",$B28=0),"",ROUND(SUMIF('入力する'!$C$5:$C$204,$A28,'入力する'!$E$5:$E$204)/$B28,0))</f>
        <v/>
      </c>
      <c r="G28" s="52">
        <f>IF(OR($A28="",$B28=0),"",$C28/$B28)</f>
        <v/>
      </c>
      <c r="H28" s="52">
        <f>IF(OR($A28="",$B$33=0),"",$B28/$B$33)</f>
        <v/>
      </c>
      <c r="I28" s="32">
        <f>IF(OR($A28="",$B28=0),"",RANK($B28,$B$25:$B$32))</f>
        <v/>
      </c>
    </row>
    <row r="29" ht="22" customHeight="1">
      <c r="A29" s="58" t="inlineStr">
        <is>
          <t>メンバー5</t>
        </is>
      </c>
      <c r="B29" s="49">
        <f>IF($A29="","",COUNTIF('入力する'!$C$5:$C$204,$A29))</f>
        <v/>
      </c>
      <c r="C29" s="49">
        <f>IF($A29="","",COUNTIFS('入力する'!$C$5:$C$204,$A29,'入力する'!$D$5:$D$204,"完了"))</f>
        <v/>
      </c>
      <c r="D29" s="49">
        <f>IF($A29="","",$B29-$C29)</f>
        <v/>
      </c>
      <c r="E29" s="49">
        <f>IF($A29="","",COUNTIFS('入力する'!$C$5:$C$204,$A29,'入力する'!$J$5:$J$204,"遅延"))</f>
        <v/>
      </c>
      <c r="F29" s="26">
        <f>IF(OR($A29="",$B29=0),"",ROUND(SUMIF('入力する'!$C$5:$C$204,$A29,'入力する'!$E$5:$E$204)/$B29,0))</f>
        <v/>
      </c>
      <c r="G29" s="50">
        <f>IF(OR($A29="",$B29=0),"",$C29/$B29)</f>
        <v/>
      </c>
      <c r="H29" s="50">
        <f>IF(OR($A29="",$B$33=0),"",$B29/$B$33)</f>
        <v/>
      </c>
      <c r="I29" s="28">
        <f>IF(OR($A29="",$B29=0),"",RANK($B29,$B$25:$B$32))</f>
        <v/>
      </c>
    </row>
    <row r="30" ht="22" customHeight="1">
      <c r="A30" s="58" t="inlineStr">
        <is>
          <t>メンバー6</t>
        </is>
      </c>
      <c r="B30" s="51">
        <f>IF($A30="","",COUNTIF('入力する'!$C$5:$C$204,$A30))</f>
        <v/>
      </c>
      <c r="C30" s="51">
        <f>IF($A30="","",COUNTIFS('入力する'!$C$5:$C$204,$A30,'入力する'!$D$5:$D$204,"完了"))</f>
        <v/>
      </c>
      <c r="D30" s="51">
        <f>IF($A30="","",$B30-$C30)</f>
        <v/>
      </c>
      <c r="E30" s="51">
        <f>IF($A30="","",COUNTIFS('入力する'!$C$5:$C$204,$A30,'入力する'!$J$5:$J$204,"遅延"))</f>
        <v/>
      </c>
      <c r="F30" s="30">
        <f>IF(OR($A30="",$B30=0),"",ROUND(SUMIF('入力する'!$C$5:$C$204,$A30,'入力する'!$E$5:$E$204)/$B30,0))</f>
        <v/>
      </c>
      <c r="G30" s="52">
        <f>IF(OR($A30="",$B30=0),"",$C30/$B30)</f>
        <v/>
      </c>
      <c r="H30" s="52">
        <f>IF(OR($A30="",$B$33=0),"",$B30/$B$33)</f>
        <v/>
      </c>
      <c r="I30" s="32">
        <f>IF(OR($A30="",$B30=0),"",RANK($B30,$B$25:$B$32))</f>
        <v/>
      </c>
    </row>
    <row r="31" ht="22" customHeight="1">
      <c r="A31" s="58" t="inlineStr">
        <is>
          <t>メンバー7</t>
        </is>
      </c>
      <c r="B31" s="49">
        <f>IF($A31="","",COUNTIF('入力する'!$C$5:$C$204,$A31))</f>
        <v/>
      </c>
      <c r="C31" s="49">
        <f>IF($A31="","",COUNTIFS('入力する'!$C$5:$C$204,$A31,'入力する'!$D$5:$D$204,"完了"))</f>
        <v/>
      </c>
      <c r="D31" s="49">
        <f>IF($A31="","",$B31-$C31)</f>
        <v/>
      </c>
      <c r="E31" s="49">
        <f>IF($A31="","",COUNTIFS('入力する'!$C$5:$C$204,$A31,'入力する'!$J$5:$J$204,"遅延"))</f>
        <v/>
      </c>
      <c r="F31" s="26">
        <f>IF(OR($A31="",$B31=0),"",ROUND(SUMIF('入力する'!$C$5:$C$204,$A31,'入力する'!$E$5:$E$204)/$B31,0))</f>
        <v/>
      </c>
      <c r="G31" s="50">
        <f>IF(OR($A31="",$B31=0),"",$C31/$B31)</f>
        <v/>
      </c>
      <c r="H31" s="50">
        <f>IF(OR($A31="",$B$33=0),"",$B31/$B$33)</f>
        <v/>
      </c>
      <c r="I31" s="28">
        <f>IF(OR($A31="",$B31=0),"",RANK($B31,$B$25:$B$32))</f>
        <v/>
      </c>
    </row>
    <row r="32" ht="22" customHeight="1">
      <c r="A32" s="58" t="inlineStr">
        <is>
          <t>メンバー8</t>
        </is>
      </c>
      <c r="B32" s="51">
        <f>IF($A32="","",COUNTIF('入力する'!$C$5:$C$204,$A32))</f>
        <v/>
      </c>
      <c r="C32" s="51">
        <f>IF($A32="","",COUNTIFS('入力する'!$C$5:$C$204,$A32,'入力する'!$D$5:$D$204,"完了"))</f>
        <v/>
      </c>
      <c r="D32" s="51">
        <f>IF($A32="","",$B32-$C32)</f>
        <v/>
      </c>
      <c r="E32" s="51">
        <f>IF($A32="","",COUNTIFS('入力する'!$C$5:$C$204,$A32,'入力する'!$J$5:$J$204,"遅延"))</f>
        <v/>
      </c>
      <c r="F32" s="30">
        <f>IF(OR($A32="",$B32=0),"",ROUND(SUMIF('入力する'!$C$5:$C$204,$A32,'入力する'!$E$5:$E$204)/$B32,0))</f>
        <v/>
      </c>
      <c r="G32" s="52">
        <f>IF(OR($A32="",$B32=0),"",$C32/$B32)</f>
        <v/>
      </c>
      <c r="H32" s="52">
        <f>IF(OR($A32="",$B$33=0),"",$B32/$B$33)</f>
        <v/>
      </c>
      <c r="I32" s="32">
        <f>IF(OR($A32="",$B32=0),"",RANK($B32,$B$25:$B$32))</f>
        <v/>
      </c>
    </row>
    <row r="33" ht="22" customHeight="1">
      <c r="A33" s="33" t="inlineStr">
        <is>
          <t>合計</t>
        </is>
      </c>
      <c r="B33" s="53">
        <f>SUM(B25:B32)</f>
        <v/>
      </c>
      <c r="C33" s="53">
        <f>SUM(C25:C32)</f>
        <v/>
      </c>
      <c r="D33" s="53">
        <f>SUM(D25:D32)</f>
        <v/>
      </c>
      <c r="E33" s="53">
        <f>SUM(E25:E32)</f>
        <v/>
      </c>
      <c r="F33" s="35" t="n"/>
      <c r="G33" s="54">
        <f>IF($B$33=0,"",$C$33/$B$33)</f>
        <v/>
      </c>
      <c r="H33" s="54">
        <f>IF($B$33=0,"",1)</f>
        <v/>
      </c>
      <c r="I33" s="35" t="n"/>
    </row>
    <row r="34" ht="22" customHeight="1">
      <c r="A34" s="3" t="inlineStr">
        <is>
          <t>※ うすい黄色の名前を書きかえると、「入力する」C列のプルダウンもいっしょに変わります。</t>
        </is>
      </c>
    </row>
    <row r="35"/>
    <row r="36" ht="26" customHeight="1">
      <c r="A36" s="18" t="inlineStr">
        <is>
          <t>区分べつの進みぐあい（何に時間を取られているか）</t>
        </is>
      </c>
      <c r="B36" s="18" t="n"/>
      <c r="C36" s="18" t="n"/>
      <c r="D36" s="18" t="n"/>
      <c r="E36" s="18" t="n"/>
      <c r="F36" s="18" t="n"/>
      <c r="G36" s="18" t="n"/>
      <c r="H36" s="18" t="n"/>
      <c r="I36" s="18" t="n"/>
    </row>
    <row r="37" ht="26" customHeight="1">
      <c r="A37" s="7" t="inlineStr">
        <is>
          <t>区分</t>
        </is>
      </c>
      <c r="B37" s="7" t="inlineStr">
        <is>
          <t>件数</t>
        </is>
      </c>
      <c r="C37" s="7" t="inlineStr">
        <is>
          <t>完了</t>
        </is>
      </c>
      <c r="D37" s="7" t="inlineStr">
        <is>
          <t>未完了</t>
        </is>
      </c>
      <c r="E37" s="7" t="inlineStr">
        <is>
          <t>遅延</t>
        </is>
      </c>
      <c r="F37" s="7" t="inlineStr">
        <is>
          <t>平均の進捗率</t>
        </is>
      </c>
      <c r="G37" s="7" t="inlineStr">
        <is>
          <t>完了率</t>
        </is>
      </c>
      <c r="H37" s="7" t="inlineStr">
        <is>
          <t>構成比</t>
        </is>
      </c>
      <c r="I37" s="7" t="inlineStr">
        <is>
          <t>順位</t>
        </is>
      </c>
    </row>
    <row r="38" ht="22" customHeight="1">
      <c r="A38" s="21" t="inlineStr">
        <is>
          <t>開発・制作</t>
        </is>
      </c>
      <c r="B38" s="49">
        <f>COUNTIF('入力する'!$B$5:$B$204,$A38)</f>
        <v/>
      </c>
      <c r="C38" s="49">
        <f>COUNTIFS('入力する'!$B$5:$B$204,$A38,'入力する'!$D$5:$D$204,"完了")</f>
        <v/>
      </c>
      <c r="D38" s="49">
        <f>$B38-$C38</f>
        <v/>
      </c>
      <c r="E38" s="49">
        <f>COUNTIFS('入力する'!$B$5:$B$204,$A38,'入力する'!$J$5:$J$204,"遅延")</f>
        <v/>
      </c>
      <c r="F38" s="26">
        <f>IF($B38=0,"",ROUND(SUMIF('入力する'!$B$5:$B$204,$A38,'入力する'!$E$5:$E$204)/$B38,0))</f>
        <v/>
      </c>
      <c r="G38" s="50">
        <f>IF($B38=0,"",$C38/$B38)</f>
        <v/>
      </c>
      <c r="H38" s="50">
        <f>IF($B$47=0,"",$B38/$B$47)</f>
        <v/>
      </c>
      <c r="I38" s="28">
        <f>IF($B38=0,"",RANK($B38,$B$38:$B$46))</f>
        <v/>
      </c>
    </row>
    <row r="39" ht="22" customHeight="1">
      <c r="A39" s="37" t="inlineStr">
        <is>
          <t>資料作成</t>
        </is>
      </c>
      <c r="B39" s="51">
        <f>COUNTIF('入力する'!$B$5:$B$204,$A39)</f>
        <v/>
      </c>
      <c r="C39" s="51">
        <f>COUNTIFS('入力する'!$B$5:$B$204,$A39,'入力する'!$D$5:$D$204,"完了")</f>
        <v/>
      </c>
      <c r="D39" s="51">
        <f>$B39-$C39</f>
        <v/>
      </c>
      <c r="E39" s="51">
        <f>COUNTIFS('入力する'!$B$5:$B$204,$A39,'入力する'!$J$5:$J$204,"遅延")</f>
        <v/>
      </c>
      <c r="F39" s="30">
        <f>IF($B39=0,"",ROUND(SUMIF('入力する'!$B$5:$B$204,$A39,'入力する'!$E$5:$E$204)/$B39,0))</f>
        <v/>
      </c>
      <c r="G39" s="52">
        <f>IF($B39=0,"",$C39/$B39)</f>
        <v/>
      </c>
      <c r="H39" s="52">
        <f>IF($B$47=0,"",$B39/$B$47)</f>
        <v/>
      </c>
      <c r="I39" s="32">
        <f>IF($B39=0,"",RANK($B39,$B$38:$B$46))</f>
        <v/>
      </c>
    </row>
    <row r="40" ht="22" customHeight="1">
      <c r="A40" s="21" t="inlineStr">
        <is>
          <t>営業・提案</t>
        </is>
      </c>
      <c r="B40" s="49">
        <f>COUNTIF('入力する'!$B$5:$B$204,$A40)</f>
        <v/>
      </c>
      <c r="C40" s="49">
        <f>COUNTIFS('入力する'!$B$5:$B$204,$A40,'入力する'!$D$5:$D$204,"完了")</f>
        <v/>
      </c>
      <c r="D40" s="49">
        <f>$B40-$C40</f>
        <v/>
      </c>
      <c r="E40" s="49">
        <f>COUNTIFS('入力する'!$B$5:$B$204,$A40,'入力する'!$J$5:$J$204,"遅延")</f>
        <v/>
      </c>
      <c r="F40" s="26">
        <f>IF($B40=0,"",ROUND(SUMIF('入力する'!$B$5:$B$204,$A40,'入力する'!$E$5:$E$204)/$B40,0))</f>
        <v/>
      </c>
      <c r="G40" s="50">
        <f>IF($B40=0,"",$C40/$B40)</f>
        <v/>
      </c>
      <c r="H40" s="50">
        <f>IF($B$47=0,"",$B40/$B$47)</f>
        <v/>
      </c>
      <c r="I40" s="28">
        <f>IF($B40=0,"",RANK($B40,$B$38:$B$46))</f>
        <v/>
      </c>
    </row>
    <row r="41" ht="22" customHeight="1">
      <c r="A41" s="37" t="inlineStr">
        <is>
          <t>打合せ・調整</t>
        </is>
      </c>
      <c r="B41" s="51">
        <f>COUNTIF('入力する'!$B$5:$B$204,$A41)</f>
        <v/>
      </c>
      <c r="C41" s="51">
        <f>COUNTIFS('入力する'!$B$5:$B$204,$A41,'入力する'!$D$5:$D$204,"完了")</f>
        <v/>
      </c>
      <c r="D41" s="51">
        <f>$B41-$C41</f>
        <v/>
      </c>
      <c r="E41" s="51">
        <f>COUNTIFS('入力する'!$B$5:$B$204,$A41,'入力する'!$J$5:$J$204,"遅延")</f>
        <v/>
      </c>
      <c r="F41" s="30">
        <f>IF($B41=0,"",ROUND(SUMIF('入力する'!$B$5:$B$204,$A41,'入力する'!$E$5:$E$204)/$B41,0))</f>
        <v/>
      </c>
      <c r="G41" s="52">
        <f>IF($B41=0,"",$C41/$B41)</f>
        <v/>
      </c>
      <c r="H41" s="52">
        <f>IF($B$47=0,"",$B41/$B$47)</f>
        <v/>
      </c>
      <c r="I41" s="32">
        <f>IF($B41=0,"",RANK($B41,$B$38:$B$46))</f>
        <v/>
      </c>
    </row>
    <row r="42" ht="22" customHeight="1">
      <c r="A42" s="21" t="inlineStr">
        <is>
          <t>事務・経理</t>
        </is>
      </c>
      <c r="B42" s="49">
        <f>COUNTIF('入力する'!$B$5:$B$204,$A42)</f>
        <v/>
      </c>
      <c r="C42" s="49">
        <f>COUNTIFS('入力する'!$B$5:$B$204,$A42,'入力する'!$D$5:$D$204,"完了")</f>
        <v/>
      </c>
      <c r="D42" s="49">
        <f>$B42-$C42</f>
        <v/>
      </c>
      <c r="E42" s="49">
        <f>COUNTIFS('入力する'!$B$5:$B$204,$A42,'入力する'!$J$5:$J$204,"遅延")</f>
        <v/>
      </c>
      <c r="F42" s="26">
        <f>IF($B42=0,"",ROUND(SUMIF('入力する'!$B$5:$B$204,$A42,'入力する'!$E$5:$E$204)/$B42,0))</f>
        <v/>
      </c>
      <c r="G42" s="50">
        <f>IF($B42=0,"",$C42/$B42)</f>
        <v/>
      </c>
      <c r="H42" s="50">
        <f>IF($B$47=0,"",$B42/$B$47)</f>
        <v/>
      </c>
      <c r="I42" s="28">
        <f>IF($B42=0,"",RANK($B42,$B$38:$B$46))</f>
        <v/>
      </c>
    </row>
    <row r="43" ht="22" customHeight="1">
      <c r="A43" s="37" t="inlineStr">
        <is>
          <t>調査・検討</t>
        </is>
      </c>
      <c r="B43" s="51">
        <f>COUNTIF('入力する'!$B$5:$B$204,$A43)</f>
        <v/>
      </c>
      <c r="C43" s="51">
        <f>COUNTIFS('入力する'!$B$5:$B$204,$A43,'入力する'!$D$5:$D$204,"完了")</f>
        <v/>
      </c>
      <c r="D43" s="51">
        <f>$B43-$C43</f>
        <v/>
      </c>
      <c r="E43" s="51">
        <f>COUNTIFS('入力する'!$B$5:$B$204,$A43,'入力する'!$J$5:$J$204,"遅延")</f>
        <v/>
      </c>
      <c r="F43" s="30">
        <f>IF($B43=0,"",ROUND(SUMIF('入力する'!$B$5:$B$204,$A43,'入力する'!$E$5:$E$204)/$B43,0))</f>
        <v/>
      </c>
      <c r="G43" s="52">
        <f>IF($B43=0,"",$C43/$B43)</f>
        <v/>
      </c>
      <c r="H43" s="52">
        <f>IF($B$47=0,"",$B43/$B$47)</f>
        <v/>
      </c>
      <c r="I43" s="32">
        <f>IF($B43=0,"",RANK($B43,$B$38:$B$46))</f>
        <v/>
      </c>
    </row>
    <row r="44" ht="22" customHeight="1">
      <c r="A44" s="21" t="inlineStr">
        <is>
          <t>サポート・問い合わせ</t>
        </is>
      </c>
      <c r="B44" s="49">
        <f>COUNTIF('入力する'!$B$5:$B$204,$A44)</f>
        <v/>
      </c>
      <c r="C44" s="49">
        <f>COUNTIFS('入力する'!$B$5:$B$204,$A44,'入力する'!$D$5:$D$204,"完了")</f>
        <v/>
      </c>
      <c r="D44" s="49">
        <f>$B44-$C44</f>
        <v/>
      </c>
      <c r="E44" s="49">
        <f>COUNTIFS('入力する'!$B$5:$B$204,$A44,'入力する'!$J$5:$J$204,"遅延")</f>
        <v/>
      </c>
      <c r="F44" s="26">
        <f>IF($B44=0,"",ROUND(SUMIF('入力する'!$B$5:$B$204,$A44,'入力する'!$E$5:$E$204)/$B44,0))</f>
        <v/>
      </c>
      <c r="G44" s="50">
        <f>IF($B44=0,"",$C44/$B44)</f>
        <v/>
      </c>
      <c r="H44" s="50">
        <f>IF($B$47=0,"",$B44/$B$47)</f>
        <v/>
      </c>
      <c r="I44" s="28">
        <f>IF($B44=0,"",RANK($B44,$B$38:$B$46))</f>
        <v/>
      </c>
    </row>
    <row r="45" ht="22" customHeight="1">
      <c r="A45" s="37" t="inlineStr">
        <is>
          <t>改善・仕込み</t>
        </is>
      </c>
      <c r="B45" s="51">
        <f>COUNTIF('入力する'!$B$5:$B$204,$A45)</f>
        <v/>
      </c>
      <c r="C45" s="51">
        <f>COUNTIFS('入力する'!$B$5:$B$204,$A45,'入力する'!$D$5:$D$204,"完了")</f>
        <v/>
      </c>
      <c r="D45" s="51">
        <f>$B45-$C45</f>
        <v/>
      </c>
      <c r="E45" s="51">
        <f>COUNTIFS('入力する'!$B$5:$B$204,$A45,'入力する'!$J$5:$J$204,"遅延")</f>
        <v/>
      </c>
      <c r="F45" s="30">
        <f>IF($B45=0,"",ROUND(SUMIF('入力する'!$B$5:$B$204,$A45,'入力する'!$E$5:$E$204)/$B45,0))</f>
        <v/>
      </c>
      <c r="G45" s="52">
        <f>IF($B45=0,"",$C45/$B45)</f>
        <v/>
      </c>
      <c r="H45" s="52">
        <f>IF($B$47=0,"",$B45/$B$47)</f>
        <v/>
      </c>
      <c r="I45" s="32">
        <f>IF($B45=0,"",RANK($B45,$B$38:$B$46))</f>
        <v/>
      </c>
    </row>
    <row r="46" ht="22" customHeight="1">
      <c r="A46" s="21" t="inlineStr">
        <is>
          <t>その他</t>
        </is>
      </c>
      <c r="B46" s="49">
        <f>COUNTIF('入力する'!$B$5:$B$204,$A46)</f>
        <v/>
      </c>
      <c r="C46" s="49">
        <f>COUNTIFS('入力する'!$B$5:$B$204,$A46,'入力する'!$D$5:$D$204,"完了")</f>
        <v/>
      </c>
      <c r="D46" s="49">
        <f>$B46-$C46</f>
        <v/>
      </c>
      <c r="E46" s="49">
        <f>COUNTIFS('入力する'!$B$5:$B$204,$A46,'入力する'!$J$5:$J$204,"遅延")</f>
        <v/>
      </c>
      <c r="F46" s="26">
        <f>IF($B46=0,"",ROUND(SUMIF('入力する'!$B$5:$B$204,$A46,'入力する'!$E$5:$E$204)/$B46,0))</f>
        <v/>
      </c>
      <c r="G46" s="50">
        <f>IF($B46=0,"",$C46/$B46)</f>
        <v/>
      </c>
      <c r="H46" s="50">
        <f>IF($B$47=0,"",$B46/$B$47)</f>
        <v/>
      </c>
      <c r="I46" s="28">
        <f>IF($B46=0,"",RANK($B46,$B$38:$B$46))</f>
        <v/>
      </c>
    </row>
    <row r="47" ht="22" customHeight="1">
      <c r="A47" s="33" t="inlineStr">
        <is>
          <t>合計</t>
        </is>
      </c>
      <c r="B47" s="53">
        <f>SUM(B38:B46)</f>
        <v/>
      </c>
      <c r="C47" s="53">
        <f>SUM(C38:C46)</f>
        <v/>
      </c>
      <c r="D47" s="53">
        <f>SUM(D38:D46)</f>
        <v/>
      </c>
      <c r="E47" s="53">
        <f>SUM(E38:E46)</f>
        <v/>
      </c>
      <c r="F47" s="35" t="n"/>
      <c r="G47" s="54">
        <f>IF($B$47=0,"",$C$47/$B$47)</f>
        <v/>
      </c>
      <c r="H47" s="54">
        <f>IF($B$47=0,"",1)</f>
        <v/>
      </c>
      <c r="I47" s="35" t="n"/>
    </row>
    <row r="48"/>
    <row r="49" ht="26" customHeight="1">
      <c r="A49" s="18" t="inlineStr">
        <is>
          <t>状態べつの内訳</t>
        </is>
      </c>
      <c r="B49" s="18" t="n"/>
      <c r="C49" s="18" t="n"/>
      <c r="D49" s="18" t="n"/>
      <c r="E49" s="18" t="n"/>
      <c r="F49" s="18" t="n"/>
      <c r="G49" s="18" t="n"/>
      <c r="H49" s="18" t="n"/>
      <c r="I49" s="18" t="n"/>
    </row>
    <row r="50" ht="26" customHeight="1">
      <c r="A50" s="7" t="inlineStr">
        <is>
          <t>状態</t>
        </is>
      </c>
      <c r="B50" s="7" t="inlineStr">
        <is>
          <t>件数</t>
        </is>
      </c>
      <c r="C50" s="7" t="inlineStr">
        <is>
          <t>構成比</t>
        </is>
      </c>
      <c r="D50" s="7" t="inlineStr">
        <is>
          <t>平均の進捗率</t>
        </is>
      </c>
      <c r="E50" s="7" t="inlineStr">
        <is>
          <t>そのうち遅延</t>
        </is>
      </c>
      <c r="F50" s="7" t="n"/>
      <c r="G50" s="7" t="n"/>
      <c r="H50" s="7" t="n"/>
      <c r="I50" s="7" t="n"/>
    </row>
    <row r="51" ht="22" customHeight="1">
      <c r="A51" s="21" t="inlineStr">
        <is>
          <t>未着手</t>
        </is>
      </c>
      <c r="B51" s="49">
        <f>COUNTIF('入力する'!$D$5:$D$204,$A51)</f>
        <v/>
      </c>
      <c r="C51" s="50">
        <f>IF($B$6=0,"",$B51/$B$6)</f>
        <v/>
      </c>
      <c r="D51" s="26">
        <f>IF($B51=0,"",ROUND(SUMIF('入力する'!$D$5:$D$204,$A51,'入力する'!$E$5:$E$204)/$B51,0))</f>
        <v/>
      </c>
      <c r="E51" s="49">
        <f>COUNTIFS('入力する'!$D$5:$D$204,$A51,'入力する'!$J$5:$J$204,"遅延")</f>
        <v/>
      </c>
      <c r="F51" s="21" t="n"/>
      <c r="G51" s="21" t="n"/>
      <c r="H51" s="21" t="n"/>
      <c r="I51" s="21" t="n"/>
    </row>
    <row r="52" ht="22" customHeight="1">
      <c r="A52" s="37" t="inlineStr">
        <is>
          <t>進行中</t>
        </is>
      </c>
      <c r="B52" s="51">
        <f>COUNTIF('入力する'!$D$5:$D$204,$A52)</f>
        <v/>
      </c>
      <c r="C52" s="52">
        <f>IF($B$6=0,"",$B52/$B$6)</f>
        <v/>
      </c>
      <c r="D52" s="30">
        <f>IF($B52=0,"",ROUND(SUMIF('入力する'!$D$5:$D$204,$A52,'入力する'!$E$5:$E$204)/$B52,0))</f>
        <v/>
      </c>
      <c r="E52" s="51">
        <f>COUNTIFS('入力する'!$D$5:$D$204,$A52,'入力する'!$J$5:$J$204,"遅延")</f>
        <v/>
      </c>
      <c r="F52" s="37" t="n"/>
      <c r="G52" s="37" t="n"/>
      <c r="H52" s="37" t="n"/>
      <c r="I52" s="37" t="n"/>
    </row>
    <row r="53" ht="22" customHeight="1">
      <c r="A53" s="21" t="inlineStr">
        <is>
          <t>確認待ち</t>
        </is>
      </c>
      <c r="B53" s="49">
        <f>COUNTIF('入力する'!$D$5:$D$204,$A53)</f>
        <v/>
      </c>
      <c r="C53" s="50">
        <f>IF($B$6=0,"",$B53/$B$6)</f>
        <v/>
      </c>
      <c r="D53" s="26">
        <f>IF($B53=0,"",ROUND(SUMIF('入力する'!$D$5:$D$204,$A53,'入力する'!$E$5:$E$204)/$B53,0))</f>
        <v/>
      </c>
      <c r="E53" s="49">
        <f>COUNTIFS('入力する'!$D$5:$D$204,$A53,'入力する'!$J$5:$J$204,"遅延")</f>
        <v/>
      </c>
      <c r="F53" s="21" t="n"/>
      <c r="G53" s="21" t="n"/>
      <c r="H53" s="21" t="n"/>
      <c r="I53" s="21" t="n"/>
    </row>
    <row r="54" ht="22" customHeight="1">
      <c r="A54" s="37" t="inlineStr">
        <is>
          <t>保留</t>
        </is>
      </c>
      <c r="B54" s="51">
        <f>COUNTIF('入力する'!$D$5:$D$204,$A54)</f>
        <v/>
      </c>
      <c r="C54" s="52">
        <f>IF($B$6=0,"",$B54/$B$6)</f>
        <v/>
      </c>
      <c r="D54" s="30">
        <f>IF($B54=0,"",ROUND(SUMIF('入力する'!$D$5:$D$204,$A54,'入力する'!$E$5:$E$204)/$B54,0))</f>
        <v/>
      </c>
      <c r="E54" s="51">
        <f>COUNTIFS('入力する'!$D$5:$D$204,$A54,'入力する'!$J$5:$J$204,"遅延")</f>
        <v/>
      </c>
      <c r="F54" s="37" t="n"/>
      <c r="G54" s="37" t="n"/>
      <c r="H54" s="37" t="n"/>
      <c r="I54" s="37" t="n"/>
    </row>
    <row r="55" ht="22" customHeight="1">
      <c r="A55" s="21" t="inlineStr">
        <is>
          <t>完了</t>
        </is>
      </c>
      <c r="B55" s="49">
        <f>COUNTIF('入力する'!$D$5:$D$204,$A55)</f>
        <v/>
      </c>
      <c r="C55" s="50">
        <f>IF($B$6=0,"",$B55/$B$6)</f>
        <v/>
      </c>
      <c r="D55" s="26">
        <f>IF($B55=0,"",ROUND(SUMIF('入力する'!$D$5:$D$204,$A55,'入力する'!$E$5:$E$204)/$B55,0))</f>
        <v/>
      </c>
      <c r="E55" s="49">
        <f>COUNTIFS('入力する'!$D$5:$D$204,$A55,'入力する'!$J$5:$J$204,"遅延")</f>
        <v/>
      </c>
      <c r="F55" s="21" t="n"/>
      <c r="G55" s="21" t="n"/>
      <c r="H55" s="21" t="n"/>
      <c r="I55" s="21" t="n"/>
    </row>
    <row r="56"/>
    <row r="57" ht="26" customHeight="1">
      <c r="A57" s="18" t="inlineStr">
        <is>
          <t>期限の状況べつ（いま手を打つ順番）</t>
        </is>
      </c>
      <c r="B57" s="18" t="n"/>
      <c r="C57" s="18" t="n"/>
      <c r="D57" s="18" t="n"/>
      <c r="E57" s="18" t="n"/>
      <c r="F57" s="18" t="n"/>
      <c r="G57" s="18" t="n"/>
      <c r="H57" s="18" t="n"/>
      <c r="I57" s="18" t="n"/>
    </row>
    <row r="58" ht="26" customHeight="1">
      <c r="A58" s="7" t="inlineStr">
        <is>
          <t>期限の状況</t>
        </is>
      </c>
      <c r="B58" s="7" t="inlineStr">
        <is>
          <t>件数</t>
        </is>
      </c>
      <c r="C58" s="7" t="inlineStr">
        <is>
          <t>構成比</t>
        </is>
      </c>
      <c r="D58" s="7" t="inlineStr">
        <is>
          <t>平均の進捗率</t>
        </is>
      </c>
      <c r="E58" s="7" t="n"/>
      <c r="F58" s="7" t="n"/>
      <c r="G58" s="7" t="n"/>
      <c r="H58" s="7" t="n"/>
      <c r="I58" s="7" t="n"/>
    </row>
    <row r="59" ht="22" customHeight="1">
      <c r="A59" s="21" t="inlineStr">
        <is>
          <t>遅延</t>
        </is>
      </c>
      <c r="B59" s="49">
        <f>COUNTIF('入力する'!$J$5:$J$204,$A59)</f>
        <v/>
      </c>
      <c r="C59" s="50">
        <f>IF($B$6=0,"",$B59/$B$6)</f>
        <v/>
      </c>
      <c r="D59" s="26">
        <f>IF($B59=0,"",ROUND(SUMIF('入力する'!$J$5:$J$204,$A59,'入力する'!$E$5:$E$204)/$B59,0))</f>
        <v/>
      </c>
      <c r="E59" s="21" t="n"/>
      <c r="F59" s="21" t="n"/>
      <c r="G59" s="21" t="n"/>
      <c r="H59" s="21" t="n"/>
      <c r="I59" s="21" t="n"/>
    </row>
    <row r="60" ht="22" customHeight="1">
      <c r="A60" s="37" t="inlineStr">
        <is>
          <t>まもなく期限</t>
        </is>
      </c>
      <c r="B60" s="51">
        <f>COUNTIF('入力する'!$J$5:$J$204,$A60)</f>
        <v/>
      </c>
      <c r="C60" s="52">
        <f>IF($B$6=0,"",$B60/$B$6)</f>
        <v/>
      </c>
      <c r="D60" s="30">
        <f>IF($B60=0,"",ROUND(SUMIF('入力する'!$J$5:$J$204,$A60,'入力する'!$E$5:$E$204)/$B60,0))</f>
        <v/>
      </c>
      <c r="E60" s="37" t="n"/>
      <c r="F60" s="37" t="n"/>
      <c r="G60" s="37" t="n"/>
      <c r="H60" s="37" t="n"/>
      <c r="I60" s="37" t="n"/>
    </row>
    <row r="61" ht="22" customHeight="1">
      <c r="A61" s="21" t="inlineStr">
        <is>
          <t>余裕あり</t>
        </is>
      </c>
      <c r="B61" s="49">
        <f>COUNTIF('入力する'!$J$5:$J$204,$A61)</f>
        <v/>
      </c>
      <c r="C61" s="50">
        <f>IF($B$6=0,"",$B61/$B$6)</f>
        <v/>
      </c>
      <c r="D61" s="26">
        <f>IF($B61=0,"",ROUND(SUMIF('入力する'!$J$5:$J$204,$A61,'入力する'!$E$5:$E$204)/$B61,0))</f>
        <v/>
      </c>
      <c r="E61" s="21" t="n"/>
      <c r="F61" s="21" t="n"/>
      <c r="G61" s="21" t="n"/>
      <c r="H61" s="21" t="n"/>
      <c r="I61" s="21" t="n"/>
    </row>
    <row r="62" ht="22" customHeight="1">
      <c r="A62" s="37" t="inlineStr">
        <is>
          <t>完了</t>
        </is>
      </c>
      <c r="B62" s="51">
        <f>COUNTIF('入力する'!$J$5:$J$204,$A62)</f>
        <v/>
      </c>
      <c r="C62" s="52">
        <f>IF($B$6=0,"",$B62/$B$6)</f>
        <v/>
      </c>
      <c r="D62" s="30">
        <f>IF($B62=0,"",ROUND(SUMIF('入力する'!$J$5:$J$204,$A62,'入力する'!$E$5:$E$204)/$B62,0))</f>
        <v/>
      </c>
      <c r="E62" s="37" t="n"/>
      <c r="F62" s="37" t="n"/>
      <c r="G62" s="37" t="n"/>
      <c r="H62" s="37" t="n"/>
      <c r="I62" s="37" t="n"/>
    </row>
    <row r="63" ht="22" customHeight="1">
      <c r="A63" s="21" t="inlineStr">
        <is>
          <t>期限なし</t>
        </is>
      </c>
      <c r="B63" s="49">
        <f>COUNTIF('入力する'!$J$5:$J$204,$A63)</f>
        <v/>
      </c>
      <c r="C63" s="50">
        <f>IF($B$6=0,"",$B63/$B$6)</f>
        <v/>
      </c>
      <c r="D63" s="26">
        <f>IF($B63=0,"",ROUND(SUMIF('入力する'!$J$5:$J$204,$A63,'入力する'!$E$5:$E$204)/$B63,0))</f>
        <v/>
      </c>
      <c r="E63" s="21" t="n"/>
      <c r="F63" s="21" t="n"/>
      <c r="G63" s="21" t="n"/>
      <c r="H63" s="21" t="n"/>
      <c r="I63" s="21" t="n"/>
    </row>
    <row r="64"/>
    <row r="65" ht="26" customHeight="1">
      <c r="A65" s="18" t="inlineStr">
        <is>
          <t>期限の月べつ推移（「入力する」B1の年の12か月）</t>
        </is>
      </c>
      <c r="B65" s="18" t="n"/>
      <c r="C65" s="18" t="n"/>
      <c r="D65" s="18" t="n"/>
      <c r="E65" s="18" t="n"/>
      <c r="F65" s="18" t="n"/>
      <c r="G65" s="18" t="n"/>
      <c r="H65" s="18" t="n"/>
      <c r="I65" s="18" t="n"/>
    </row>
    <row r="66" ht="26" customHeight="1">
      <c r="A66" s="7" t="inlineStr">
        <is>
          <t>月</t>
        </is>
      </c>
      <c r="B66" s="7" t="inlineStr">
        <is>
          <t>期限がくる件数</t>
        </is>
      </c>
      <c r="C66" s="7" t="inlineStr">
        <is>
          <t>完了</t>
        </is>
      </c>
      <c r="D66" s="7" t="inlineStr">
        <is>
          <t>未完了</t>
        </is>
      </c>
      <c r="E66" s="7" t="inlineStr">
        <is>
          <t>遅延</t>
        </is>
      </c>
      <c r="F66" s="7" t="inlineStr">
        <is>
          <t>完了率</t>
        </is>
      </c>
      <c r="G66" s="7" t="n"/>
      <c r="H66" s="7" t="n"/>
      <c r="I66" s="7" t="n"/>
    </row>
    <row r="67" ht="22" customHeight="1">
      <c r="A67" s="28">
        <f>TEXT(DATE('入力する'!$B$1,1,1),"yyyy/mm")</f>
        <v/>
      </c>
      <c r="B67" s="49">
        <f>COUNTIF('入力する'!$L$5:$L$204,$A67)</f>
        <v/>
      </c>
      <c r="C67" s="49">
        <f>COUNTIFS('入力する'!$L$5:$L$204,$A67,'入力する'!$D$5:$D$204,"完了")</f>
        <v/>
      </c>
      <c r="D67" s="49">
        <f>$B67-$C67</f>
        <v/>
      </c>
      <c r="E67" s="49">
        <f>COUNTIFS('入力する'!$L$5:$L$204,$A67,'入力する'!$J$5:$J$204,"遅延")</f>
        <v/>
      </c>
      <c r="F67" s="50">
        <f>IF($B67=0,"",$C67/$B67)</f>
        <v/>
      </c>
      <c r="G67" s="21" t="n"/>
      <c r="H67" s="21" t="n"/>
      <c r="I67" s="21" t="n"/>
    </row>
    <row r="68" ht="22" customHeight="1">
      <c r="A68" s="32">
        <f>TEXT(DATE('入力する'!$B$1,2,1),"yyyy/mm")</f>
        <v/>
      </c>
      <c r="B68" s="51">
        <f>COUNTIF('入力する'!$L$5:$L$204,$A68)</f>
        <v/>
      </c>
      <c r="C68" s="51">
        <f>COUNTIFS('入力する'!$L$5:$L$204,$A68,'入力する'!$D$5:$D$204,"完了")</f>
        <v/>
      </c>
      <c r="D68" s="51">
        <f>$B68-$C68</f>
        <v/>
      </c>
      <c r="E68" s="51">
        <f>COUNTIFS('入力する'!$L$5:$L$204,$A68,'入力する'!$J$5:$J$204,"遅延")</f>
        <v/>
      </c>
      <c r="F68" s="52">
        <f>IF($B68=0,"",$C68/$B68)</f>
        <v/>
      </c>
      <c r="G68" s="37" t="n"/>
      <c r="H68" s="37" t="n"/>
      <c r="I68" s="37" t="n"/>
    </row>
    <row r="69" ht="22" customHeight="1">
      <c r="A69" s="28">
        <f>TEXT(DATE('入力する'!$B$1,3,1),"yyyy/mm")</f>
        <v/>
      </c>
      <c r="B69" s="49">
        <f>COUNTIF('入力する'!$L$5:$L$204,$A69)</f>
        <v/>
      </c>
      <c r="C69" s="49">
        <f>COUNTIFS('入力する'!$L$5:$L$204,$A69,'入力する'!$D$5:$D$204,"完了")</f>
        <v/>
      </c>
      <c r="D69" s="49">
        <f>$B69-$C69</f>
        <v/>
      </c>
      <c r="E69" s="49">
        <f>COUNTIFS('入力する'!$L$5:$L$204,$A69,'入力する'!$J$5:$J$204,"遅延")</f>
        <v/>
      </c>
      <c r="F69" s="50">
        <f>IF($B69=0,"",$C69/$B69)</f>
        <v/>
      </c>
      <c r="G69" s="21" t="n"/>
      <c r="H69" s="21" t="n"/>
      <c r="I69" s="21" t="n"/>
    </row>
    <row r="70" ht="22" customHeight="1">
      <c r="A70" s="32">
        <f>TEXT(DATE('入力する'!$B$1,4,1),"yyyy/mm")</f>
        <v/>
      </c>
      <c r="B70" s="51">
        <f>COUNTIF('入力する'!$L$5:$L$204,$A70)</f>
        <v/>
      </c>
      <c r="C70" s="51">
        <f>COUNTIFS('入力する'!$L$5:$L$204,$A70,'入力する'!$D$5:$D$204,"完了")</f>
        <v/>
      </c>
      <c r="D70" s="51">
        <f>$B70-$C70</f>
        <v/>
      </c>
      <c r="E70" s="51">
        <f>COUNTIFS('入力する'!$L$5:$L$204,$A70,'入力する'!$J$5:$J$204,"遅延")</f>
        <v/>
      </c>
      <c r="F70" s="52">
        <f>IF($B70=0,"",$C70/$B70)</f>
        <v/>
      </c>
      <c r="G70" s="37" t="n"/>
      <c r="H70" s="37" t="n"/>
      <c r="I70" s="37" t="n"/>
    </row>
    <row r="71" ht="22" customHeight="1">
      <c r="A71" s="28">
        <f>TEXT(DATE('入力する'!$B$1,5,1),"yyyy/mm")</f>
        <v/>
      </c>
      <c r="B71" s="49">
        <f>COUNTIF('入力する'!$L$5:$L$204,$A71)</f>
        <v/>
      </c>
      <c r="C71" s="49">
        <f>COUNTIFS('入力する'!$L$5:$L$204,$A71,'入力する'!$D$5:$D$204,"完了")</f>
        <v/>
      </c>
      <c r="D71" s="49">
        <f>$B71-$C71</f>
        <v/>
      </c>
      <c r="E71" s="49">
        <f>COUNTIFS('入力する'!$L$5:$L$204,$A71,'入力する'!$J$5:$J$204,"遅延")</f>
        <v/>
      </c>
      <c r="F71" s="50">
        <f>IF($B71=0,"",$C71/$B71)</f>
        <v/>
      </c>
      <c r="G71" s="21" t="n"/>
      <c r="H71" s="21" t="n"/>
      <c r="I71" s="21" t="n"/>
    </row>
    <row r="72" ht="22" customHeight="1">
      <c r="A72" s="32">
        <f>TEXT(DATE('入力する'!$B$1,6,1),"yyyy/mm")</f>
        <v/>
      </c>
      <c r="B72" s="51">
        <f>COUNTIF('入力する'!$L$5:$L$204,$A72)</f>
        <v/>
      </c>
      <c r="C72" s="51">
        <f>COUNTIFS('入力する'!$L$5:$L$204,$A72,'入力する'!$D$5:$D$204,"完了")</f>
        <v/>
      </c>
      <c r="D72" s="51">
        <f>$B72-$C72</f>
        <v/>
      </c>
      <c r="E72" s="51">
        <f>COUNTIFS('入力する'!$L$5:$L$204,$A72,'入力する'!$J$5:$J$204,"遅延")</f>
        <v/>
      </c>
      <c r="F72" s="52">
        <f>IF($B72=0,"",$C72/$B72)</f>
        <v/>
      </c>
      <c r="G72" s="37" t="n"/>
      <c r="H72" s="37" t="n"/>
      <c r="I72" s="37" t="n"/>
    </row>
    <row r="73" ht="22" customHeight="1">
      <c r="A73" s="28">
        <f>TEXT(DATE('入力する'!$B$1,7,1),"yyyy/mm")</f>
        <v/>
      </c>
      <c r="B73" s="49">
        <f>COUNTIF('入力する'!$L$5:$L$204,$A73)</f>
        <v/>
      </c>
      <c r="C73" s="49">
        <f>COUNTIFS('入力する'!$L$5:$L$204,$A73,'入力する'!$D$5:$D$204,"完了")</f>
        <v/>
      </c>
      <c r="D73" s="49">
        <f>$B73-$C73</f>
        <v/>
      </c>
      <c r="E73" s="49">
        <f>COUNTIFS('入力する'!$L$5:$L$204,$A73,'入力する'!$J$5:$J$204,"遅延")</f>
        <v/>
      </c>
      <c r="F73" s="50">
        <f>IF($B73=0,"",$C73/$B73)</f>
        <v/>
      </c>
      <c r="G73" s="21" t="n"/>
      <c r="H73" s="21" t="n"/>
      <c r="I73" s="21" t="n"/>
    </row>
    <row r="74" ht="22" customHeight="1">
      <c r="A74" s="32">
        <f>TEXT(DATE('入力する'!$B$1,8,1),"yyyy/mm")</f>
        <v/>
      </c>
      <c r="B74" s="51">
        <f>COUNTIF('入力する'!$L$5:$L$204,$A74)</f>
        <v/>
      </c>
      <c r="C74" s="51">
        <f>COUNTIFS('入力する'!$L$5:$L$204,$A74,'入力する'!$D$5:$D$204,"完了")</f>
        <v/>
      </c>
      <c r="D74" s="51">
        <f>$B74-$C74</f>
        <v/>
      </c>
      <c r="E74" s="51">
        <f>COUNTIFS('入力する'!$L$5:$L$204,$A74,'入力する'!$J$5:$J$204,"遅延")</f>
        <v/>
      </c>
      <c r="F74" s="52">
        <f>IF($B74=0,"",$C74/$B74)</f>
        <v/>
      </c>
      <c r="G74" s="37" t="n"/>
      <c r="H74" s="37" t="n"/>
      <c r="I74" s="37" t="n"/>
    </row>
    <row r="75" ht="22" customHeight="1">
      <c r="A75" s="28">
        <f>TEXT(DATE('入力する'!$B$1,9,1),"yyyy/mm")</f>
        <v/>
      </c>
      <c r="B75" s="49">
        <f>COUNTIF('入力する'!$L$5:$L$204,$A75)</f>
        <v/>
      </c>
      <c r="C75" s="49">
        <f>COUNTIFS('入力する'!$L$5:$L$204,$A75,'入力する'!$D$5:$D$204,"完了")</f>
        <v/>
      </c>
      <c r="D75" s="49">
        <f>$B75-$C75</f>
        <v/>
      </c>
      <c r="E75" s="49">
        <f>COUNTIFS('入力する'!$L$5:$L$204,$A75,'入力する'!$J$5:$J$204,"遅延")</f>
        <v/>
      </c>
      <c r="F75" s="50">
        <f>IF($B75=0,"",$C75/$B75)</f>
        <v/>
      </c>
      <c r="G75" s="21" t="n"/>
      <c r="H75" s="21" t="n"/>
      <c r="I75" s="21" t="n"/>
    </row>
    <row r="76" ht="22" customHeight="1">
      <c r="A76" s="32">
        <f>TEXT(DATE('入力する'!$B$1,10,1),"yyyy/mm")</f>
        <v/>
      </c>
      <c r="B76" s="51">
        <f>COUNTIF('入力する'!$L$5:$L$204,$A76)</f>
        <v/>
      </c>
      <c r="C76" s="51">
        <f>COUNTIFS('入力する'!$L$5:$L$204,$A76,'入力する'!$D$5:$D$204,"完了")</f>
        <v/>
      </c>
      <c r="D76" s="51">
        <f>$B76-$C76</f>
        <v/>
      </c>
      <c r="E76" s="51">
        <f>COUNTIFS('入力する'!$L$5:$L$204,$A76,'入力する'!$J$5:$J$204,"遅延")</f>
        <v/>
      </c>
      <c r="F76" s="52">
        <f>IF($B76=0,"",$C76/$B76)</f>
        <v/>
      </c>
      <c r="G76" s="37" t="n"/>
      <c r="H76" s="37" t="n"/>
      <c r="I76" s="37" t="n"/>
    </row>
    <row r="77" ht="22" customHeight="1">
      <c r="A77" s="28">
        <f>TEXT(DATE('入力する'!$B$1,11,1),"yyyy/mm")</f>
        <v/>
      </c>
      <c r="B77" s="49">
        <f>COUNTIF('入力する'!$L$5:$L$204,$A77)</f>
        <v/>
      </c>
      <c r="C77" s="49">
        <f>COUNTIFS('入力する'!$L$5:$L$204,$A77,'入力する'!$D$5:$D$204,"完了")</f>
        <v/>
      </c>
      <c r="D77" s="49">
        <f>$B77-$C77</f>
        <v/>
      </c>
      <c r="E77" s="49">
        <f>COUNTIFS('入力する'!$L$5:$L$204,$A77,'入力する'!$J$5:$J$204,"遅延")</f>
        <v/>
      </c>
      <c r="F77" s="50">
        <f>IF($B77=0,"",$C77/$B77)</f>
        <v/>
      </c>
      <c r="G77" s="21" t="n"/>
      <c r="H77" s="21" t="n"/>
      <c r="I77" s="21" t="n"/>
    </row>
    <row r="78" ht="22" customHeight="1">
      <c r="A78" s="32">
        <f>TEXT(DATE('入力する'!$B$1,12,1),"yyyy/mm")</f>
        <v/>
      </c>
      <c r="B78" s="51">
        <f>COUNTIF('入力する'!$L$5:$L$204,$A78)</f>
        <v/>
      </c>
      <c r="C78" s="51">
        <f>COUNTIFS('入力する'!$L$5:$L$204,$A78,'入力する'!$D$5:$D$204,"完了")</f>
        <v/>
      </c>
      <c r="D78" s="51">
        <f>$B78-$C78</f>
        <v/>
      </c>
      <c r="E78" s="51">
        <f>COUNTIFS('入力する'!$L$5:$L$204,$A78,'入力する'!$J$5:$J$204,"遅延")</f>
        <v/>
      </c>
      <c r="F78" s="52">
        <f>IF($B78=0,"",$C78/$B78)</f>
        <v/>
      </c>
      <c r="G78" s="37" t="n"/>
      <c r="H78" s="37" t="n"/>
      <c r="I78" s="37" t="n"/>
    </row>
    <row r="79" ht="22" customHeight="1">
      <c r="A79" s="38" t="inlineStr">
        <is>
          <t>年の合計</t>
        </is>
      </c>
      <c r="B79" s="53">
        <f>SUM(B67:B78)</f>
        <v/>
      </c>
      <c r="C79" s="53">
        <f>SUM(C67:C78)</f>
        <v/>
      </c>
      <c r="D79" s="53">
        <f>SUM(D67:D78)</f>
        <v/>
      </c>
      <c r="E79" s="53">
        <f>SUM(E67:E78)</f>
        <v/>
      </c>
      <c r="F79" s="54">
        <f>IF($B$79=0,"",$C$79/$B$79)</f>
        <v/>
      </c>
      <c r="G79" s="35" t="n"/>
      <c r="H79" s="35" t="n"/>
      <c r="I79" s="35" t="n"/>
    </row>
    <row r="80" ht="22" customHeight="1">
      <c r="A80" s="3" t="inlineStr">
        <is>
          <t>※ 月の並びは「入力する」B1の年から自動で作っています。年をまたぐときはB1を切りかえてください。</t>
        </is>
      </c>
    </row>
    <row r="81"/>
    <row r="82" ht="26" customHeight="1">
      <c r="A82" s="18" t="inlineStr">
        <is>
          <t>入力チェックの内訳</t>
        </is>
      </c>
      <c r="B82" s="18" t="n"/>
      <c r="C82" s="18" t="n"/>
      <c r="D82" s="18" t="n"/>
      <c r="E82" s="18" t="n"/>
      <c r="F82" s="18" t="n"/>
      <c r="G82" s="18" t="n"/>
      <c r="H82" s="18" t="n"/>
      <c r="I82" s="18" t="n"/>
    </row>
    <row r="83" ht="26" customHeight="1">
      <c r="A83" s="7" t="inlineStr">
        <is>
          <t>チェックの内容</t>
        </is>
      </c>
      <c r="B83" s="7" t="inlineStr">
        <is>
          <t>件数</t>
        </is>
      </c>
      <c r="C83" s="7" t="inlineStr">
        <is>
          <t>どうすればよいか</t>
        </is>
      </c>
      <c r="D83" s="7" t="n"/>
      <c r="E83" s="7" t="n"/>
      <c r="F83" s="7" t="n"/>
      <c r="G83" s="7" t="n"/>
      <c r="H83" s="7" t="n"/>
      <c r="I83" s="7" t="n"/>
    </row>
    <row r="84" ht="22" customHeight="1">
      <c r="A84" s="21" t="inlineStr">
        <is>
          <t>タスク名が未入力</t>
        </is>
      </c>
      <c r="B84" s="49">
        <f>COUNTIF('入力する'!$M$5:$M$204,"タスク名が未入力")</f>
        <v/>
      </c>
      <c r="C84" s="21" t="inlineStr">
        <is>
          <t>担当や状態だけ入っています。何をするのかを書いてください。</t>
        </is>
      </c>
      <c r="D84" s="21" t="n"/>
      <c r="E84" s="21" t="n"/>
      <c r="F84" s="21" t="n"/>
      <c r="G84" s="21" t="n"/>
      <c r="H84" s="21" t="n"/>
      <c r="I84" s="21" t="n"/>
    </row>
    <row r="85" ht="22" customHeight="1">
      <c r="A85" s="37" t="inlineStr">
        <is>
          <t>担当が未入力</t>
        </is>
      </c>
      <c r="B85" s="51">
        <f>COUNTIF('入力する'!$M$5:$M$204,"担当が未入力")</f>
        <v/>
      </c>
      <c r="C85" s="37" t="inlineStr">
        <is>
          <t>だれが持つ仕事かをプルダウンから選んでください。</t>
        </is>
      </c>
      <c r="D85" s="37" t="n"/>
      <c r="E85" s="37" t="n"/>
      <c r="F85" s="37" t="n"/>
      <c r="G85" s="37" t="n"/>
      <c r="H85" s="37" t="n"/>
      <c r="I85" s="37" t="n"/>
    </row>
    <row r="86" ht="22" customHeight="1">
      <c r="A86" s="21" t="inlineStr">
        <is>
          <t>担当が一覧にない</t>
        </is>
      </c>
      <c r="B86" s="49">
        <f>COUNTIF('入力する'!$M$5:$M$204,"担当が一覧にない")</f>
        <v/>
      </c>
      <c r="C86" s="21" t="inlineStr">
        <is>
          <t>「集計を見る」の担当者の名前とそろえると集計に入ります。</t>
        </is>
      </c>
      <c r="D86" s="21" t="n"/>
      <c r="E86" s="21" t="n"/>
      <c r="F86" s="21" t="n"/>
      <c r="G86" s="21" t="n"/>
      <c r="H86" s="21" t="n"/>
      <c r="I86" s="21" t="n"/>
    </row>
    <row r="87" ht="22" customHeight="1">
      <c r="A87" s="37" t="inlineStr">
        <is>
          <t>状態が未入力</t>
        </is>
      </c>
      <c r="B87" s="51">
        <f>COUNTIF('入力する'!$M$5:$M$204,"状態が未入力")</f>
        <v/>
      </c>
      <c r="C87" s="37" t="inlineStr">
        <is>
          <t>未着手・進行中・確認待ち・保留・完了から選んでください。</t>
        </is>
      </c>
      <c r="D87" s="37" t="n"/>
      <c r="E87" s="37" t="n"/>
      <c r="F87" s="37" t="n"/>
      <c r="G87" s="37" t="n"/>
      <c r="H87" s="37" t="n"/>
      <c r="I87" s="37" t="n"/>
    </row>
    <row r="88" ht="22" customHeight="1">
      <c r="A88" s="21" t="inlineStr">
        <is>
          <t>進捗率が未入力</t>
        </is>
      </c>
      <c r="B88" s="49">
        <f>COUNTIF('入力する'!$M$5:$M$204,"進捗率が未入力")</f>
        <v/>
      </c>
      <c r="C88" s="21" t="inlineStr">
        <is>
          <t>0〜100をプルダウンから選んでください。</t>
        </is>
      </c>
      <c r="D88" s="21" t="n"/>
      <c r="E88" s="21" t="n"/>
      <c r="F88" s="21" t="n"/>
      <c r="G88" s="21" t="n"/>
      <c r="H88" s="21" t="n"/>
      <c r="I88" s="21" t="n"/>
    </row>
    <row r="89" ht="22" customHeight="1">
      <c r="A89" s="37" t="inlineStr">
        <is>
          <t>完了なのに100%でない</t>
        </is>
      </c>
      <c r="B89" s="51">
        <f>COUNTIF('入力する'!$M$5:$M$204,"完了なのに100%でない")</f>
        <v/>
      </c>
      <c r="C89" s="37" t="inlineStr">
        <is>
          <t>状態が完了なら、進捗率も100にそろえます。</t>
        </is>
      </c>
      <c r="D89" s="37" t="n"/>
      <c r="E89" s="37" t="n"/>
      <c r="F89" s="37" t="n"/>
      <c r="G89" s="37" t="n"/>
      <c r="H89" s="37" t="n"/>
      <c r="I89" s="37" t="n"/>
    </row>
    <row r="90" ht="22" customHeight="1">
      <c r="A90" s="21" t="inlineStr">
        <is>
          <t>100%なのに完了でない</t>
        </is>
      </c>
      <c r="B90" s="49">
        <f>COUNTIF('入力する'!$M$5:$M$204,"100%なのに完了でない")</f>
        <v/>
      </c>
      <c r="C90" s="21" t="inlineStr">
        <is>
          <t>終わっているなら、状態を「完了」に変えます。</t>
        </is>
      </c>
      <c r="D90" s="21" t="n"/>
      <c r="E90" s="21" t="n"/>
      <c r="F90" s="21" t="n"/>
      <c r="G90" s="21" t="n"/>
      <c r="H90" s="21" t="n"/>
      <c r="I90" s="21" t="n"/>
    </row>
    <row r="91" ht="22" customHeight="1">
      <c r="A91" s="37" t="inlineStr">
        <is>
          <t>進行中なのに0%</t>
        </is>
      </c>
      <c r="B91" s="51">
        <f>COUNTIF('入力する'!$M$5:$M$204,"進行中なのに0%")</f>
        <v/>
      </c>
      <c r="C91" s="37" t="inlineStr">
        <is>
          <t>手をつけたなら進捗率を10以上に上げます。</t>
        </is>
      </c>
      <c r="D91" s="37" t="n"/>
      <c r="E91" s="37" t="n"/>
      <c r="F91" s="37" t="n"/>
      <c r="G91" s="37" t="n"/>
      <c r="H91" s="37" t="n"/>
      <c r="I91" s="37" t="n"/>
    </row>
    <row r="92" ht="22" customHeight="1">
      <c r="A92" s="21" t="inlineStr">
        <is>
          <t>期限が未入力</t>
        </is>
      </c>
      <c r="B92" s="49">
        <f>COUNTIF('入力する'!$M$5:$M$204,"期限が未入力")</f>
        <v/>
      </c>
      <c r="C92" s="21" t="inlineStr">
        <is>
          <t>期限がないと遅れに気づけません。仮の日でも入れてください。</t>
        </is>
      </c>
      <c r="D92" s="21" t="n"/>
      <c r="E92" s="21" t="n"/>
      <c r="F92" s="21" t="n"/>
      <c r="G92" s="21" t="n"/>
      <c r="H92" s="21" t="n"/>
      <c r="I92" s="21" t="n"/>
    </row>
    <row r="93" ht="22" customHeight="1">
      <c r="A93" s="37" t="inlineStr">
        <is>
          <t>遅延（対応が必要）</t>
        </is>
      </c>
      <c r="B93" s="51">
        <f>COUNTIF('入力する'!$M$5:$M$204,"遅延（対応が必要）")</f>
        <v/>
      </c>
      <c r="C93" s="37" t="inlineStr">
        <is>
          <t>期限をすぎています。期限を引き直すか、相談欄に書いてください。</t>
        </is>
      </c>
      <c r="D93" s="37" t="n"/>
      <c r="E93" s="37" t="n"/>
      <c r="F93" s="37" t="n"/>
      <c r="G93" s="37" t="n"/>
      <c r="H93" s="37" t="n"/>
      <c r="I93" s="37" t="n"/>
    </row>
    <row r="94" ht="22" customHeight="1">
      <c r="A94" s="21" t="inlineStr">
        <is>
          <t>次の一手が空</t>
        </is>
      </c>
      <c r="B94" s="49">
        <f>COUNTIF('入力する'!$M$5:$M$204,"次の一手が空")</f>
        <v/>
      </c>
      <c r="C94" s="21" t="inlineStr">
        <is>
          <t>「次にやること」が空だと、結局その場で聞かれます。一言でも入れます。</t>
        </is>
      </c>
      <c r="D94" s="21" t="n"/>
      <c r="E94" s="21" t="n"/>
      <c r="F94" s="21" t="n"/>
      <c r="G94" s="21" t="n"/>
      <c r="H94" s="21" t="n"/>
      <c r="I94" s="21" t="n"/>
    </row>
    <row r="95" ht="22" customHeight="1">
      <c r="A95" s="37" t="inlineStr">
        <is>
          <t>OK</t>
        </is>
      </c>
      <c r="B95" s="51">
        <f>COUNTIF('入力する'!$M$5:$M$204,"OK")</f>
        <v/>
      </c>
      <c r="C95" s="37" t="inlineStr">
        <is>
          <t>問題は見つかりませんでした。</t>
        </is>
      </c>
      <c r="D95" s="37" t="n"/>
      <c r="E95" s="37" t="n"/>
      <c r="F95" s="37" t="n"/>
      <c r="G95" s="37" t="n"/>
      <c r="H95" s="37" t="n"/>
      <c r="I95" s="37" t="n"/>
    </row>
    <row r="96"/>
    <row r="97" ht="22" customHeight="1">
      <c r="A97" s="3" t="inlineStr">
        <is>
          <t>このテンプレートは自由に使ってかまいません。改変・再配布も可です。</t>
        </is>
      </c>
    </row>
    <row r="98" ht="22" customHeight="1">
      <c r="A98" s="3" t="inlineStr">
        <is>
          <t>配布元: 副業ポートフォリオ https://satoru-log.jp</t>
        </is>
      </c>
    </row>
  </sheetData>
  <sheetProtection selectLockedCells="1" selectUnlockedCells="0" sheet="1" objects="0" insertRows="1" insertHyperlinks="1" autoFilter="1" scenarios="0" formatColumns="1" deleteColumns="1" insertColumns="1" pivotTables="1" deleteRows="1" formatCells="1" formatRows="1" sort="1"/>
  <printOptions horizontalCentered="1"/>
  <pageMargins left="0.75" right="0.75" top="1" bottom="1" header="0.5" footer="0.5"/>
  <pageSetup paperSize="9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A6A6A6"/>
    <outlinePr summaryBelow="1" summaryRight="1"/>
    <pageSetUpPr fitToPage="1"/>
  </sheetPr>
  <dimension ref="A1:A62"/>
  <sheetViews>
    <sheetView showGridLines="0" tabSelected="0" workbookViewId="0">
      <selection activeCell="A1" sqref="A1"/>
    </sheetView>
  </sheetViews>
  <sheetFormatPr baseColWidth="8" defaultRowHeight="15"/>
  <cols>
    <col width="100" customWidth="1" min="1" max="1"/>
  </cols>
  <sheetData>
    <row r="1" ht="30" customHeight="1">
      <c r="A1" s="17" t="inlineStr">
        <is>
          <t>進捗共有シート｜使い方と注意</t>
        </is>
      </c>
    </row>
    <row r="3" ht="26" customHeight="1">
      <c r="A3" s="18" t="inlineStr">
        <is>
          <t>このシートについて</t>
        </is>
      </c>
    </row>
    <row r="4" ht="22" customHeight="1">
      <c r="A4" s="39" t="inlineStr">
        <is>
          <t>チームで動いている仕事を1枚にまとめて、進捗確認のための会議を減らすためのテンプレートです。</t>
        </is>
      </c>
    </row>
    <row r="5" ht="22" customHeight="1">
      <c r="A5" s="39" t="inlineStr">
        <is>
          <t>「入力する」に1行ずつ書いていくと、担当者べつの進みぐあい・遅れているタスク・</t>
        </is>
      </c>
    </row>
    <row r="6" ht="22" customHeight="1">
      <c r="A6" s="39" t="inlineStr">
        <is>
          <t>月べつの推移・入力もれのチェックまで、「集計を見る」に自動で出ます。</t>
        </is>
      </c>
    </row>
    <row r="7" ht="10" customHeight="1"/>
    <row r="8" ht="26" customHeight="1">
      <c r="A8" s="18" t="inlineStr">
        <is>
          <t>使い方（3ステップ）</t>
        </is>
      </c>
    </row>
    <row r="9" ht="22" customHeight="1">
      <c r="A9" s="39" t="inlineStr">
        <is>
          <t>1. 「集計を見る」の「担当者べつの進みぐあい」で、うすい黄色の名前を自分たちのメンバーに書きかえます。</t>
        </is>
      </c>
    </row>
    <row r="10" ht="22" customHeight="1">
      <c r="A10" s="39" t="inlineStr">
        <is>
          <t xml:space="preserve">   ここに書いた名前が、そのまま「入力する」C列のプルダウンになります。</t>
        </is>
      </c>
    </row>
    <row r="11" ht="22" customHeight="1">
      <c r="A11" s="39" t="inlineStr">
        <is>
          <t>2. 「入力する」の5行目から下に、タスク名・区分・担当・状態・進捗率・期限日を打ち込みます。</t>
        </is>
      </c>
    </row>
    <row r="12" ht="22" customHeight="1">
      <c r="A12" s="39" t="inlineStr">
        <is>
          <t xml:space="preserve">   「次にやること」には次の一手を一言で、「相談・共有したいこと」には聞きたいことを書きます。</t>
        </is>
      </c>
    </row>
    <row r="13" ht="22" customHeight="1">
      <c r="A13" s="39" t="inlineStr">
        <is>
          <t>3. 「集計を見る」を開いて、そのまま画面共有します。会議はここで出た相談ごとだけにしぼれます。</t>
        </is>
      </c>
    </row>
    <row r="14" ht="10" customHeight="1"/>
    <row r="15" ht="26" customHeight="1">
      <c r="A15" s="18" t="inlineStr">
        <is>
          <t>色のきまり</t>
        </is>
      </c>
    </row>
    <row r="16" ht="22" customHeight="1">
      <c r="A16" s="39" t="inlineStr">
        <is>
          <t>うすい黄色のセル … 自分で入力するところです。</t>
        </is>
      </c>
    </row>
    <row r="17" ht="22" customHeight="1">
      <c r="A17" s="39" t="inlineStr">
        <is>
          <t>それ以外のセル … 数式で自動計算されるところです。上書きすると計算が止まります。</t>
        </is>
      </c>
    </row>
    <row r="18" ht="22" customHeight="1">
      <c r="A18" s="39" t="inlineStr">
        <is>
          <t>うすい赤の行 … 期限をすぎた遅延タスクです。まずここから手を打ちます。</t>
        </is>
      </c>
    </row>
    <row r="19" ht="22" customHeight="1">
      <c r="A19" s="39" t="inlineStr">
        <is>
          <t>うすいオレンジの行 … 期限がB3の日数以内にせまっているタスクです。</t>
        </is>
      </c>
    </row>
    <row r="20" ht="22" customHeight="1">
      <c r="A20" s="39" t="inlineStr">
        <is>
          <t>灰色の文字の行 … 完了したタスクです。読み飛ばしてかまいません。</t>
        </is>
      </c>
    </row>
    <row r="21" ht="10" customHeight="1"/>
    <row r="22" ht="26" customHeight="1">
      <c r="A22" s="18" t="inlineStr">
        <is>
          <t>自動でやっていること</t>
        </is>
      </c>
    </row>
    <row r="23" ht="22" customHeight="1">
      <c r="A23" s="39" t="inlineStr">
        <is>
          <t>残り日数（自動） … 期限日から基準日（B2）を引いた日数です。マイナスはすぎた日数です。</t>
        </is>
      </c>
    </row>
    <row r="24" ht="22" customHeight="1">
      <c r="A24" s="39" t="inlineStr">
        <is>
          <t>期限の状況（自動） … 完了・遅延・まもなく期限・余裕あり・期限なしに分けます。行の色もこれで変わります。</t>
        </is>
      </c>
    </row>
    <row r="25" ht="22" customHeight="1">
      <c r="A25" s="39" t="inlineStr">
        <is>
          <t>1日の必要ペース（自動） … のこりの進捗（100−進捗率）を残り日数で割った、1日あたりに必要な進みぐあいです。</t>
        </is>
      </c>
    </row>
    <row r="26" ht="22" customHeight="1">
      <c r="A26" s="39" t="inlineStr">
        <is>
          <t xml:space="preserve">   たとえば20pt/日と出たら、いまのままでは間に合いません。人を足すか、期限を引き直すかの判断に使います。</t>
        </is>
      </c>
    </row>
    <row r="27" ht="22" customHeight="1">
      <c r="A27" s="39" t="inlineStr">
        <is>
          <t>月（自動） … 期限日を「yyyy/mm」に直して、月べつ推移のキーにしています。</t>
        </is>
      </c>
    </row>
    <row r="28" ht="22" customHeight="1">
      <c r="A28" s="39" t="inlineStr">
        <is>
          <t>入力チェック（自動） … 抜けや取りちがえを見つけて、ひとことで教えます。内容は下のとおりです。</t>
        </is>
      </c>
    </row>
    <row r="29" ht="10" customHeight="1"/>
    <row r="30" ht="26" customHeight="1">
      <c r="A30" s="18" t="inlineStr">
        <is>
          <t>入力チェックの見かた</t>
        </is>
      </c>
    </row>
    <row r="31" ht="22" customHeight="1">
      <c r="A31" s="39" t="inlineStr">
        <is>
          <t>タスク名が未入力 … 担当や状態だけ入っています。何をするのかを書いてください。</t>
        </is>
      </c>
    </row>
    <row r="32" ht="22" customHeight="1">
      <c r="A32" s="39" t="inlineStr">
        <is>
          <t>担当が未入力 … だれが持つ仕事かをプルダウンから選んでください。</t>
        </is>
      </c>
    </row>
    <row r="33" ht="22" customHeight="1">
      <c r="A33" s="39" t="inlineStr">
        <is>
          <t>担当が一覧にない … 「集計を見る」の担当者の名前とそろえると集計に入ります。</t>
        </is>
      </c>
    </row>
    <row r="34" ht="22" customHeight="1">
      <c r="A34" s="39" t="inlineStr">
        <is>
          <t>状態が未入力 … 未着手・進行中・確認待ち・保留・完了から選んでください。</t>
        </is>
      </c>
    </row>
    <row r="35" ht="22" customHeight="1">
      <c r="A35" s="39" t="inlineStr">
        <is>
          <t>進捗率が未入力 … 0〜100をプルダウンから選んでください。</t>
        </is>
      </c>
    </row>
    <row r="36" ht="22" customHeight="1">
      <c r="A36" s="39" t="inlineStr">
        <is>
          <t>完了なのに100%でない … 状態が完了なら、進捗率も100にそろえます。</t>
        </is>
      </c>
    </row>
    <row r="37" ht="22" customHeight="1">
      <c r="A37" s="39" t="inlineStr">
        <is>
          <t>100%なのに完了でない … 終わっているなら、状態を「完了」に変えます。</t>
        </is>
      </c>
    </row>
    <row r="38" ht="22" customHeight="1">
      <c r="A38" s="39" t="inlineStr">
        <is>
          <t>進行中なのに0% … 手をつけたなら進捗率を10以上に上げます。</t>
        </is>
      </c>
    </row>
    <row r="39" ht="22" customHeight="1">
      <c r="A39" s="39" t="inlineStr">
        <is>
          <t>期限が未入力 … 期限がないと遅れに気づけません。仮の日でも入れてください。</t>
        </is>
      </c>
    </row>
    <row r="40" ht="22" customHeight="1">
      <c r="A40" s="39" t="inlineStr">
        <is>
          <t>遅延（対応が必要）… 期限をすぎています。期限を引き直すか、相談欄に書いてください。</t>
        </is>
      </c>
    </row>
    <row r="41" ht="22" customHeight="1">
      <c r="A41" s="39" t="inlineStr">
        <is>
          <t>次の一手が空 … 「次にやること」が空だと、結局その場で聞かれます。一言でも入れます。</t>
        </is>
      </c>
    </row>
    <row r="42" ht="10" customHeight="1"/>
    <row r="43" ht="26" customHeight="1">
      <c r="A43" s="18" t="inlineStr">
        <is>
          <t>会議を減らす使いかた</t>
        </is>
      </c>
    </row>
    <row r="44" ht="22" customHeight="1">
      <c r="A44" s="39" t="inlineStr">
        <is>
          <t>進捗確認だけの打ち合わせは、このシートを共有しておけば省けます。</t>
        </is>
      </c>
    </row>
    <row r="45" ht="22" customHeight="1">
      <c r="A45" s="39" t="inlineStr">
        <is>
          <t>集まる前に各自が自分の行を更新しておき、当日は「相談・共有したいこと」が入った行だけを見ます。</t>
        </is>
      </c>
    </row>
    <row r="46" ht="22" customHeight="1">
      <c r="A46" s="39" t="inlineStr">
        <is>
          <t>報告のための資料は作らず、更新のあとに「集計を見る」の全体のまとめをそのまま送るのがおすすめです。</t>
        </is>
      </c>
    </row>
    <row r="47" ht="22" customHeight="1">
      <c r="A47" s="39" t="inlineStr">
        <is>
          <t>遅延が出た行は、期限を引き直すか、担当を変えるか、やめるかの3つから選んで決めます。</t>
        </is>
      </c>
    </row>
    <row r="48" ht="10" customHeight="1"/>
    <row r="49" ht="26" customHeight="1">
      <c r="A49" s="18" t="inlineStr">
        <is>
          <t>担当者や区分を変えたいとき</t>
        </is>
      </c>
    </row>
    <row r="50" ht="22" customHeight="1">
      <c r="A50" s="39" t="inlineStr">
        <is>
          <t>担当者は「集計を見る」のうすい黄色の名前を書きかえるだけで、プルダウンも集計も切りかわります。</t>
        </is>
      </c>
    </row>
    <row r="51" ht="22" customHeight="1">
      <c r="A51" s="39" t="inlineStr">
        <is>
          <t>区分をふやすときは、「集計を見る」の区分の表でいちばん下の行の上に行を挿入して名前を書き、</t>
        </is>
      </c>
    </row>
    <row r="52" ht="22" customHeight="1">
      <c r="A52" s="39" t="inlineStr">
        <is>
          <t>「入力する」B列のプルダウン（データの入力規則）にも同じ名前を足してください。</t>
        </is>
      </c>
    </row>
    <row r="53" ht="10" customHeight="1"/>
    <row r="54" ht="26" customHeight="1">
      <c r="A54" s="18" t="inlineStr">
        <is>
          <t>注意</t>
        </is>
      </c>
    </row>
    <row r="55" ht="22" customHeight="1">
      <c r="A55" s="39" t="inlineStr">
        <is>
          <t>入力できるのは5行目から204行目までの200行です。</t>
        </is>
      </c>
    </row>
    <row r="56" ht="22" customHeight="1">
      <c r="A56" s="39" t="inlineStr">
        <is>
          <t>行が足りないときは204行目より上で行を挿入すると、書式と数式が引き継がれます。</t>
        </is>
      </c>
    </row>
    <row r="57" ht="22" customHeight="1">
      <c r="A57" s="39" t="inlineStr">
        <is>
          <t>終わったタスクは消さずに「完了」のまま残すと、完了率と月べつの推移が積み上がります。</t>
        </is>
      </c>
    </row>
    <row r="58" ht="22" customHeight="1">
      <c r="A58" s="39" t="inlineStr">
        <is>
          <t>Googleスプレッドシートでも使えます（アップロード後に「Googleスプレッドシートとして開く」）。</t>
        </is>
      </c>
    </row>
    <row r="59" ht="10" customHeight="1"/>
    <row r="60" ht="26" customHeight="1">
      <c r="A60" s="18" t="inlineStr">
        <is>
          <t>ライセンスと配布元</t>
        </is>
      </c>
    </row>
    <row r="61" ht="22" customHeight="1">
      <c r="A61" s="39" t="inlineStr">
        <is>
          <t>このテンプレートは自由に使ってかまいません。改変・再配布も可です。</t>
        </is>
      </c>
    </row>
    <row r="62" ht="22" customHeight="1">
      <c r="A62" s="39" t="inlineStr">
        <is>
          <t>配布元: 副業ポートフォリオ https://satoru-log.jp</t>
        </is>
      </c>
    </row>
  </sheetData>
  <printOptions horizontalCentered="1"/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2026-09-11T09:47:52Z</dcterms:created>
  <dcterms:modified xmlns:dcterms="http://purl.org/dc/terms/" xmlns:xsi="http://www.w3.org/2001/XMLSchema-instance" xsi:type="dcterms:W3CDTF">2026-09-11T09:47:53Z</dcterms:modified>
</cp:coreProperties>
</file>