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'入力する'!$A$1:$L$201</definedName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0.0"/>
    <numFmt numFmtId="166" formatCode="0&quot;%&quot;"/>
    <numFmt numFmtId="167" formatCode="0.0%"/>
    <numFmt numFmtId="168" formatCode="yyyy/m"/>
  </numFmts>
  <fonts count="7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sz val="11"/>
    </font>
    <font>
      <name val="游ゴシック"/>
      <color rgb="00595959"/>
      <sz val="11"/>
    </font>
    <font>
      <name val="游ゴシック"/>
      <b val="1"/>
      <color rgb="001F3864"/>
      <sz val="16"/>
    </font>
    <font>
      <name val="游ゴシック"/>
      <color rgb="007F7F7F"/>
      <sz val="10"/>
    </font>
    <font>
      <name val="游ゴシック"/>
      <b val="1"/>
      <sz val="11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7F8FA"/>
      </patternFill>
    </fill>
    <fill>
      <patternFill patternType="solid">
        <fgColor rgb="00E8ECF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right" vertical="center"/>
    </xf>
    <xf numFmtId="1" fontId="3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167" fontId="3" fillId="0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67" fontId="3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7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center" vertical="center"/>
    </xf>
    <xf numFmtId="168" fontId="3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2" fillId="3" borderId="1" applyAlignment="1" applyProtection="1" pivotButton="0" quotePrefix="0" xfId="0">
      <alignment horizontal="center" vertical="center"/>
      <protection locked="0" hidden="0"/>
    </xf>
    <xf numFmtId="0" fontId="2" fillId="3" borderId="1" applyAlignment="1" applyProtection="1" pivotButton="0" quotePrefix="0" xfId="0">
      <alignment horizontal="left" vertical="center"/>
      <protection locked="0" hidden="0"/>
    </xf>
    <xf numFmtId="164" fontId="2" fillId="3" borderId="1" applyAlignment="1" applyProtection="1" pivotButton="0" quotePrefix="0" xfId="0">
      <alignment horizontal="right" vertical="center"/>
      <protection locked="0" hidden="0"/>
    </xf>
    <xf numFmtId="165" fontId="2" fillId="3" borderId="1" applyAlignment="1" applyProtection="1" pivotButton="0" quotePrefix="0" xfId="0">
      <alignment horizontal="right" vertical="center"/>
      <protection locked="0" hidden="0"/>
    </xf>
    <xf numFmtId="166" fontId="2" fillId="3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4">
    <dxf>
      <fill>
        <patternFill patternType="solid">
          <fgColor rgb="00E9F5EC"/>
        </patternFill>
      </fill>
    </dxf>
    <dxf>
      <fill>
        <patternFill patternType="solid">
          <fgColor rgb="00FDE3E3"/>
        </patternFill>
      </fill>
    </dxf>
    <dxf>
      <font>
        <name val="游ゴシック"/>
        <b val="1"/>
        <color rgb="00C00000"/>
        <sz val="11"/>
      </font>
    </dxf>
    <dxf>
      <font>
        <name val="游ゴシック"/>
        <b val="1"/>
        <color rgb="00BF6B04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大分類別の工数（予定と残り）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'集計を見る'!C16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'集計を見る'!$A$17:$A$23</f>
            </numRef>
          </cat>
          <val>
            <numRef>
              <f>'集計を見る'!$C$17:$C$23</f>
            </numRef>
          </val>
        </ser>
        <ser>
          <idx val="1"/>
          <order val="1"/>
          <tx>
            <strRef>
              <f>'集計を見る'!D16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'集計を見る'!$A$17:$A$23</f>
            </numRef>
          </cat>
          <val>
            <numRef>
              <f>'集計を見る'!$D$17:$D$23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大分類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工数(h)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月別の推移（予定工数と完了ずみ工数）</a:t>
            </a:r>
          </a:p>
        </rich>
      </tx>
    </title>
    <plotArea>
      <lineChart>
        <grouping val="standard"/>
        <ser>
          <idx val="0"/>
          <order val="0"/>
          <tx>
            <strRef>
              <f>'集計を見る'!C37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'集計を見る'!$A$38:$A$49</f>
            </numRef>
          </cat>
          <val>
            <numRef>
              <f>'集計を見る'!$C$38:$C$49</f>
            </numRef>
          </val>
        </ser>
        <ser>
          <idx val="1"/>
          <order val="1"/>
          <tx>
            <strRef>
              <f>'集計を見る'!D37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'集計を見る'!$A$38:$A$49</f>
            </numRef>
          </cat>
          <val>
            <numRef>
              <f>'集計を見る'!$D$38:$D$49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工数(h)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6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26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L201"/>
  <sheetViews>
    <sheetView showGridLines="0" tabSelected="1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34" customWidth="1" min="2" max="2"/>
    <col width="12" customWidth="1" min="3" max="3"/>
    <col width="12" customWidth="1" min="4" max="4"/>
    <col width="12" customWidth="1" min="5" max="5"/>
    <col width="12" customWidth="1" min="6" max="6"/>
    <col width="11" customWidth="1" min="7" max="7"/>
    <col width="12" customWidth="1" min="8" max="8"/>
    <col width="14" customWidth="1" min="9" max="9"/>
    <col width="13" customWidth="1" min="10" max="10"/>
    <col width="15" customWidth="1" min="11" max="11"/>
    <col width="12" customWidth="1" min="12" max="12"/>
  </cols>
  <sheetData>
    <row r="1" ht="26" customHeight="1">
      <c r="A1" s="1" t="inlineStr">
        <is>
          <t>大分類</t>
        </is>
      </c>
      <c r="B1" s="1" t="inlineStr">
        <is>
          <t>タスク名</t>
        </is>
      </c>
      <c r="C1" s="1" t="inlineStr">
        <is>
          <t>担当</t>
        </is>
      </c>
      <c r="D1" s="1" t="inlineStr">
        <is>
          <t>開始日</t>
        </is>
      </c>
      <c r="E1" s="1" t="inlineStr">
        <is>
          <t>期限</t>
        </is>
      </c>
      <c r="F1" s="1" t="inlineStr">
        <is>
          <t>予定工数(h)</t>
        </is>
      </c>
      <c r="G1" s="1" t="inlineStr">
        <is>
          <t>進捗率(%)</t>
        </is>
      </c>
      <c r="H1" s="1" t="inlineStr">
        <is>
          <t>状態（自動）</t>
        </is>
      </c>
      <c r="I1" s="1" t="inlineStr">
        <is>
          <t>残工数(h)（自動）</t>
        </is>
      </c>
      <c r="J1" s="1" t="inlineStr">
        <is>
          <t>期間(日)（自動）</t>
        </is>
      </c>
      <c r="K1" s="1" t="inlineStr">
        <is>
          <t>期限まで(日)（自動）</t>
        </is>
      </c>
      <c r="L1" s="1" t="inlineStr">
        <is>
          <t>判定（自動）</t>
        </is>
      </c>
    </row>
    <row r="2" ht="22" customHeight="1">
      <c r="A2" s="31" t="n"/>
      <c r="B2" s="32" t="n"/>
      <c r="C2" s="31" t="n"/>
      <c r="D2" s="33" t="n"/>
      <c r="E2" s="33" t="n"/>
      <c r="F2" s="34" t="n"/>
      <c r="G2" s="35" t="n"/>
      <c r="H2" s="7">
        <f>IF($B2="","",IF($G2&gt;=100,"完了",IF($G2&gt;0,"進行中","未着手")))</f>
        <v/>
      </c>
      <c r="I2" s="8">
        <f>IF($B2="","",ROUND($F2*(1-$G2/100),1))</f>
        <v/>
      </c>
      <c r="J2" s="9">
        <f>IF(OR($D2="",$E2=""),"",$E2-$D2+1)</f>
        <v/>
      </c>
      <c r="K2" s="9">
        <f>IF(OR($B2="",$E2=""),"",$E2-TODAY())</f>
        <v/>
      </c>
      <c r="L2" s="7">
        <f>IF($B2="","",IF($G2&gt;=100,"完了",IF($E2="","",IF($E2&lt;TODAY(),"遅延",IF($E2-TODAY()&lt;=3,"まもなく","")))))</f>
        <v/>
      </c>
    </row>
    <row r="3" ht="22" customHeight="1">
      <c r="A3" s="31" t="n"/>
      <c r="B3" s="32" t="n"/>
      <c r="C3" s="31" t="n"/>
      <c r="D3" s="33" t="n"/>
      <c r="E3" s="33" t="n"/>
      <c r="F3" s="34" t="n"/>
      <c r="G3" s="35" t="n"/>
      <c r="H3" s="10">
        <f>IF($B3="","",IF($G3&gt;=100,"完了",IF($G3&gt;0,"進行中","未着手")))</f>
        <v/>
      </c>
      <c r="I3" s="11">
        <f>IF($B3="","",ROUND($F3*(1-$G3/100),1))</f>
        <v/>
      </c>
      <c r="J3" s="12">
        <f>IF(OR($D3="",$E3=""),"",$E3-$D3+1)</f>
        <v/>
      </c>
      <c r="K3" s="12">
        <f>IF(OR($B3="",$E3=""),"",$E3-TODAY())</f>
        <v/>
      </c>
      <c r="L3" s="10">
        <f>IF($B3="","",IF($G3&gt;=100,"完了",IF($E3="","",IF($E3&lt;TODAY(),"遅延",IF($E3-TODAY()&lt;=3,"まもなく","")))))</f>
        <v/>
      </c>
    </row>
    <row r="4" ht="22" customHeight="1">
      <c r="A4" s="31" t="n"/>
      <c r="B4" s="32" t="n"/>
      <c r="C4" s="31" t="n"/>
      <c r="D4" s="33" t="n"/>
      <c r="E4" s="33" t="n"/>
      <c r="F4" s="34" t="n"/>
      <c r="G4" s="35" t="n"/>
      <c r="H4" s="7">
        <f>IF($B4="","",IF($G4&gt;=100,"完了",IF($G4&gt;0,"進行中","未着手")))</f>
        <v/>
      </c>
      <c r="I4" s="8">
        <f>IF($B4="","",ROUND($F4*(1-$G4/100),1))</f>
        <v/>
      </c>
      <c r="J4" s="9">
        <f>IF(OR($D4="",$E4=""),"",$E4-$D4+1)</f>
        <v/>
      </c>
      <c r="K4" s="9">
        <f>IF(OR($B4="",$E4=""),"",$E4-TODAY())</f>
        <v/>
      </c>
      <c r="L4" s="7">
        <f>IF($B4="","",IF($G4&gt;=100,"完了",IF($E4="","",IF($E4&lt;TODAY(),"遅延",IF($E4-TODAY()&lt;=3,"まもなく","")))))</f>
        <v/>
      </c>
    </row>
    <row r="5" ht="22" customHeight="1">
      <c r="A5" s="31" t="n"/>
      <c r="B5" s="32" t="n"/>
      <c r="C5" s="31" t="n"/>
      <c r="D5" s="33" t="n"/>
      <c r="E5" s="33" t="n"/>
      <c r="F5" s="34" t="n"/>
      <c r="G5" s="35" t="n"/>
      <c r="H5" s="10">
        <f>IF($B5="","",IF($G5&gt;=100,"完了",IF($G5&gt;0,"進行中","未着手")))</f>
        <v/>
      </c>
      <c r="I5" s="11">
        <f>IF($B5="","",ROUND($F5*(1-$G5/100),1))</f>
        <v/>
      </c>
      <c r="J5" s="12">
        <f>IF(OR($D5="",$E5=""),"",$E5-$D5+1)</f>
        <v/>
      </c>
      <c r="K5" s="12">
        <f>IF(OR($B5="",$E5=""),"",$E5-TODAY())</f>
        <v/>
      </c>
      <c r="L5" s="10">
        <f>IF($B5="","",IF($G5&gt;=100,"完了",IF($E5="","",IF($E5&lt;TODAY(),"遅延",IF($E5-TODAY()&lt;=3,"まもなく","")))))</f>
        <v/>
      </c>
    </row>
    <row r="6" ht="22" customHeight="1">
      <c r="A6" s="31" t="n"/>
      <c r="B6" s="32" t="n"/>
      <c r="C6" s="31" t="n"/>
      <c r="D6" s="33" t="n"/>
      <c r="E6" s="33" t="n"/>
      <c r="F6" s="34" t="n"/>
      <c r="G6" s="35" t="n"/>
      <c r="H6" s="7">
        <f>IF($B6="","",IF($G6&gt;=100,"完了",IF($G6&gt;0,"進行中","未着手")))</f>
        <v/>
      </c>
      <c r="I6" s="8">
        <f>IF($B6="","",ROUND($F6*(1-$G6/100),1))</f>
        <v/>
      </c>
      <c r="J6" s="9">
        <f>IF(OR($D6="",$E6=""),"",$E6-$D6+1)</f>
        <v/>
      </c>
      <c r="K6" s="9">
        <f>IF(OR($B6="",$E6=""),"",$E6-TODAY())</f>
        <v/>
      </c>
      <c r="L6" s="7">
        <f>IF($B6="","",IF($G6&gt;=100,"完了",IF($E6="","",IF($E6&lt;TODAY(),"遅延",IF($E6-TODAY()&lt;=3,"まもなく","")))))</f>
        <v/>
      </c>
    </row>
    <row r="7" ht="22" customHeight="1">
      <c r="A7" s="31" t="n"/>
      <c r="B7" s="32" t="n"/>
      <c r="C7" s="31" t="n"/>
      <c r="D7" s="33" t="n"/>
      <c r="E7" s="33" t="n"/>
      <c r="F7" s="34" t="n"/>
      <c r="G7" s="35" t="n"/>
      <c r="H7" s="10">
        <f>IF($B7="","",IF($G7&gt;=100,"完了",IF($G7&gt;0,"進行中","未着手")))</f>
        <v/>
      </c>
      <c r="I7" s="11">
        <f>IF($B7="","",ROUND($F7*(1-$G7/100),1))</f>
        <v/>
      </c>
      <c r="J7" s="12">
        <f>IF(OR($D7="",$E7=""),"",$E7-$D7+1)</f>
        <v/>
      </c>
      <c r="K7" s="12">
        <f>IF(OR($B7="",$E7=""),"",$E7-TODAY())</f>
        <v/>
      </c>
      <c r="L7" s="10">
        <f>IF($B7="","",IF($G7&gt;=100,"完了",IF($E7="","",IF($E7&lt;TODAY(),"遅延",IF($E7-TODAY()&lt;=3,"まもなく","")))))</f>
        <v/>
      </c>
    </row>
    <row r="8" ht="22" customHeight="1">
      <c r="A8" s="31" t="n"/>
      <c r="B8" s="32" t="n"/>
      <c r="C8" s="31" t="n"/>
      <c r="D8" s="33" t="n"/>
      <c r="E8" s="33" t="n"/>
      <c r="F8" s="34" t="n"/>
      <c r="G8" s="35" t="n"/>
      <c r="H8" s="7">
        <f>IF($B8="","",IF($G8&gt;=100,"完了",IF($G8&gt;0,"進行中","未着手")))</f>
        <v/>
      </c>
      <c r="I8" s="8">
        <f>IF($B8="","",ROUND($F8*(1-$G8/100),1))</f>
        <v/>
      </c>
      <c r="J8" s="9">
        <f>IF(OR($D8="",$E8=""),"",$E8-$D8+1)</f>
        <v/>
      </c>
      <c r="K8" s="9">
        <f>IF(OR($B8="",$E8=""),"",$E8-TODAY())</f>
        <v/>
      </c>
      <c r="L8" s="7">
        <f>IF($B8="","",IF($G8&gt;=100,"完了",IF($E8="","",IF($E8&lt;TODAY(),"遅延",IF($E8-TODAY()&lt;=3,"まもなく","")))))</f>
        <v/>
      </c>
    </row>
    <row r="9" ht="22" customHeight="1">
      <c r="A9" s="31" t="n"/>
      <c r="B9" s="32" t="n"/>
      <c r="C9" s="31" t="n"/>
      <c r="D9" s="33" t="n"/>
      <c r="E9" s="33" t="n"/>
      <c r="F9" s="34" t="n"/>
      <c r="G9" s="35" t="n"/>
      <c r="H9" s="10">
        <f>IF($B9="","",IF($G9&gt;=100,"完了",IF($G9&gt;0,"進行中","未着手")))</f>
        <v/>
      </c>
      <c r="I9" s="11">
        <f>IF($B9="","",ROUND($F9*(1-$G9/100),1))</f>
        <v/>
      </c>
      <c r="J9" s="12">
        <f>IF(OR($D9="",$E9=""),"",$E9-$D9+1)</f>
        <v/>
      </c>
      <c r="K9" s="12">
        <f>IF(OR($B9="",$E9=""),"",$E9-TODAY())</f>
        <v/>
      </c>
      <c r="L9" s="10">
        <f>IF($B9="","",IF($G9&gt;=100,"完了",IF($E9="","",IF($E9&lt;TODAY(),"遅延",IF($E9-TODAY()&lt;=3,"まもなく","")))))</f>
        <v/>
      </c>
    </row>
    <row r="10" ht="22" customHeight="1">
      <c r="A10" s="31" t="n"/>
      <c r="B10" s="32" t="n"/>
      <c r="C10" s="31" t="n"/>
      <c r="D10" s="33" t="n"/>
      <c r="E10" s="33" t="n"/>
      <c r="F10" s="34" t="n"/>
      <c r="G10" s="35" t="n"/>
      <c r="H10" s="7">
        <f>IF($B10="","",IF($G10&gt;=100,"完了",IF($G10&gt;0,"進行中","未着手")))</f>
        <v/>
      </c>
      <c r="I10" s="8">
        <f>IF($B10="","",ROUND($F10*(1-$G10/100),1))</f>
        <v/>
      </c>
      <c r="J10" s="9">
        <f>IF(OR($D10="",$E10=""),"",$E10-$D10+1)</f>
        <v/>
      </c>
      <c r="K10" s="9">
        <f>IF(OR($B10="",$E10=""),"",$E10-TODAY())</f>
        <v/>
      </c>
      <c r="L10" s="7">
        <f>IF($B10="","",IF($G10&gt;=100,"完了",IF($E10="","",IF($E10&lt;TODAY(),"遅延",IF($E10-TODAY()&lt;=3,"まもなく","")))))</f>
        <v/>
      </c>
    </row>
    <row r="11" ht="22" customHeight="1">
      <c r="A11" s="31" t="n"/>
      <c r="B11" s="32" t="n"/>
      <c r="C11" s="31" t="n"/>
      <c r="D11" s="33" t="n"/>
      <c r="E11" s="33" t="n"/>
      <c r="F11" s="34" t="n"/>
      <c r="G11" s="35" t="n"/>
      <c r="H11" s="10">
        <f>IF($B11="","",IF($G11&gt;=100,"完了",IF($G11&gt;0,"進行中","未着手")))</f>
        <v/>
      </c>
      <c r="I11" s="11">
        <f>IF($B11="","",ROUND($F11*(1-$G11/100),1))</f>
        <v/>
      </c>
      <c r="J11" s="12">
        <f>IF(OR($D11="",$E11=""),"",$E11-$D11+1)</f>
        <v/>
      </c>
      <c r="K11" s="12">
        <f>IF(OR($B11="",$E11=""),"",$E11-TODAY())</f>
        <v/>
      </c>
      <c r="L11" s="10">
        <f>IF($B11="","",IF($G11&gt;=100,"完了",IF($E11="","",IF($E11&lt;TODAY(),"遅延",IF($E11-TODAY()&lt;=3,"まもなく","")))))</f>
        <v/>
      </c>
    </row>
    <row r="12" ht="22" customHeight="1">
      <c r="A12" s="31" t="n"/>
      <c r="B12" s="32" t="n"/>
      <c r="C12" s="31" t="n"/>
      <c r="D12" s="33" t="n"/>
      <c r="E12" s="33" t="n"/>
      <c r="F12" s="34" t="n"/>
      <c r="G12" s="35" t="n"/>
      <c r="H12" s="7">
        <f>IF($B12="","",IF($G12&gt;=100,"完了",IF($G12&gt;0,"進行中","未着手")))</f>
        <v/>
      </c>
      <c r="I12" s="8">
        <f>IF($B12="","",ROUND($F12*(1-$G12/100),1))</f>
        <v/>
      </c>
      <c r="J12" s="9">
        <f>IF(OR($D12="",$E12=""),"",$E12-$D12+1)</f>
        <v/>
      </c>
      <c r="K12" s="9">
        <f>IF(OR($B12="",$E12=""),"",$E12-TODAY())</f>
        <v/>
      </c>
      <c r="L12" s="7">
        <f>IF($B12="","",IF($G12&gt;=100,"完了",IF($E12="","",IF($E12&lt;TODAY(),"遅延",IF($E12-TODAY()&lt;=3,"まもなく","")))))</f>
        <v/>
      </c>
    </row>
    <row r="13" ht="22" customHeight="1">
      <c r="A13" s="31" t="n"/>
      <c r="B13" s="32" t="n"/>
      <c r="C13" s="31" t="n"/>
      <c r="D13" s="33" t="n"/>
      <c r="E13" s="33" t="n"/>
      <c r="F13" s="34" t="n"/>
      <c r="G13" s="35" t="n"/>
      <c r="H13" s="10">
        <f>IF($B13="","",IF($G13&gt;=100,"完了",IF($G13&gt;0,"進行中","未着手")))</f>
        <v/>
      </c>
      <c r="I13" s="11">
        <f>IF($B13="","",ROUND($F13*(1-$G13/100),1))</f>
        <v/>
      </c>
      <c r="J13" s="12">
        <f>IF(OR($D13="",$E13=""),"",$E13-$D13+1)</f>
        <v/>
      </c>
      <c r="K13" s="12">
        <f>IF(OR($B13="",$E13=""),"",$E13-TODAY())</f>
        <v/>
      </c>
      <c r="L13" s="10">
        <f>IF($B13="","",IF($G13&gt;=100,"完了",IF($E13="","",IF($E13&lt;TODAY(),"遅延",IF($E13-TODAY()&lt;=3,"まもなく","")))))</f>
        <v/>
      </c>
    </row>
    <row r="14" ht="22" customHeight="1">
      <c r="A14" s="31" t="n"/>
      <c r="B14" s="32" t="n"/>
      <c r="C14" s="31" t="n"/>
      <c r="D14" s="33" t="n"/>
      <c r="E14" s="33" t="n"/>
      <c r="F14" s="34" t="n"/>
      <c r="G14" s="35" t="n"/>
      <c r="H14" s="7">
        <f>IF($B14="","",IF($G14&gt;=100,"完了",IF($G14&gt;0,"進行中","未着手")))</f>
        <v/>
      </c>
      <c r="I14" s="8">
        <f>IF($B14="","",ROUND($F14*(1-$G14/100),1))</f>
        <v/>
      </c>
      <c r="J14" s="9">
        <f>IF(OR($D14="",$E14=""),"",$E14-$D14+1)</f>
        <v/>
      </c>
      <c r="K14" s="9">
        <f>IF(OR($B14="",$E14=""),"",$E14-TODAY())</f>
        <v/>
      </c>
      <c r="L14" s="7">
        <f>IF($B14="","",IF($G14&gt;=100,"完了",IF($E14="","",IF($E14&lt;TODAY(),"遅延",IF($E14-TODAY()&lt;=3,"まもなく","")))))</f>
        <v/>
      </c>
    </row>
    <row r="15" ht="22" customHeight="1">
      <c r="A15" s="31" t="n"/>
      <c r="B15" s="32" t="n"/>
      <c r="C15" s="31" t="n"/>
      <c r="D15" s="33" t="n"/>
      <c r="E15" s="33" t="n"/>
      <c r="F15" s="34" t="n"/>
      <c r="G15" s="35" t="n"/>
      <c r="H15" s="10">
        <f>IF($B15="","",IF($G15&gt;=100,"完了",IF($G15&gt;0,"進行中","未着手")))</f>
        <v/>
      </c>
      <c r="I15" s="11">
        <f>IF($B15="","",ROUND($F15*(1-$G15/100),1))</f>
        <v/>
      </c>
      <c r="J15" s="12">
        <f>IF(OR($D15="",$E15=""),"",$E15-$D15+1)</f>
        <v/>
      </c>
      <c r="K15" s="12">
        <f>IF(OR($B15="",$E15=""),"",$E15-TODAY())</f>
        <v/>
      </c>
      <c r="L15" s="10">
        <f>IF($B15="","",IF($G15&gt;=100,"完了",IF($E15="","",IF($E15&lt;TODAY(),"遅延",IF($E15-TODAY()&lt;=3,"まもなく","")))))</f>
        <v/>
      </c>
    </row>
    <row r="16" ht="22" customHeight="1">
      <c r="A16" s="31" t="n"/>
      <c r="B16" s="32" t="n"/>
      <c r="C16" s="31" t="n"/>
      <c r="D16" s="33" t="n"/>
      <c r="E16" s="33" t="n"/>
      <c r="F16" s="34" t="n"/>
      <c r="G16" s="35" t="n"/>
      <c r="H16" s="7">
        <f>IF($B16="","",IF($G16&gt;=100,"完了",IF($G16&gt;0,"進行中","未着手")))</f>
        <v/>
      </c>
      <c r="I16" s="8">
        <f>IF($B16="","",ROUND($F16*(1-$G16/100),1))</f>
        <v/>
      </c>
      <c r="J16" s="9">
        <f>IF(OR($D16="",$E16=""),"",$E16-$D16+1)</f>
        <v/>
      </c>
      <c r="K16" s="9">
        <f>IF(OR($B16="",$E16=""),"",$E16-TODAY())</f>
        <v/>
      </c>
      <c r="L16" s="7">
        <f>IF($B16="","",IF($G16&gt;=100,"完了",IF($E16="","",IF($E16&lt;TODAY(),"遅延",IF($E16-TODAY()&lt;=3,"まもなく","")))))</f>
        <v/>
      </c>
    </row>
    <row r="17" ht="22" customHeight="1">
      <c r="A17" s="31" t="n"/>
      <c r="B17" s="32" t="n"/>
      <c r="C17" s="31" t="n"/>
      <c r="D17" s="33" t="n"/>
      <c r="E17" s="33" t="n"/>
      <c r="F17" s="34" t="n"/>
      <c r="G17" s="35" t="n"/>
      <c r="H17" s="10">
        <f>IF($B17="","",IF($G17&gt;=100,"完了",IF($G17&gt;0,"進行中","未着手")))</f>
        <v/>
      </c>
      <c r="I17" s="11">
        <f>IF($B17="","",ROUND($F17*(1-$G17/100),1))</f>
        <v/>
      </c>
      <c r="J17" s="12">
        <f>IF(OR($D17="",$E17=""),"",$E17-$D17+1)</f>
        <v/>
      </c>
      <c r="K17" s="12">
        <f>IF(OR($B17="",$E17=""),"",$E17-TODAY())</f>
        <v/>
      </c>
      <c r="L17" s="10">
        <f>IF($B17="","",IF($G17&gt;=100,"完了",IF($E17="","",IF($E17&lt;TODAY(),"遅延",IF($E17-TODAY()&lt;=3,"まもなく","")))))</f>
        <v/>
      </c>
    </row>
    <row r="18" ht="22" customHeight="1">
      <c r="A18" s="31" t="n"/>
      <c r="B18" s="32" t="n"/>
      <c r="C18" s="31" t="n"/>
      <c r="D18" s="33" t="n"/>
      <c r="E18" s="33" t="n"/>
      <c r="F18" s="34" t="n"/>
      <c r="G18" s="35" t="n"/>
      <c r="H18" s="7">
        <f>IF($B18="","",IF($G18&gt;=100,"完了",IF($G18&gt;0,"進行中","未着手")))</f>
        <v/>
      </c>
      <c r="I18" s="8">
        <f>IF($B18="","",ROUND($F18*(1-$G18/100),1))</f>
        <v/>
      </c>
      <c r="J18" s="9">
        <f>IF(OR($D18="",$E18=""),"",$E18-$D18+1)</f>
        <v/>
      </c>
      <c r="K18" s="9">
        <f>IF(OR($B18="",$E18=""),"",$E18-TODAY())</f>
        <v/>
      </c>
      <c r="L18" s="7">
        <f>IF($B18="","",IF($G18&gt;=100,"完了",IF($E18="","",IF($E18&lt;TODAY(),"遅延",IF($E18-TODAY()&lt;=3,"まもなく","")))))</f>
        <v/>
      </c>
    </row>
    <row r="19" ht="22" customHeight="1">
      <c r="A19" s="31" t="n"/>
      <c r="B19" s="32" t="n"/>
      <c r="C19" s="31" t="n"/>
      <c r="D19" s="33" t="n"/>
      <c r="E19" s="33" t="n"/>
      <c r="F19" s="34" t="n"/>
      <c r="G19" s="35" t="n"/>
      <c r="H19" s="10">
        <f>IF($B19="","",IF($G19&gt;=100,"完了",IF($G19&gt;0,"進行中","未着手")))</f>
        <v/>
      </c>
      <c r="I19" s="11">
        <f>IF($B19="","",ROUND($F19*(1-$G19/100),1))</f>
        <v/>
      </c>
      <c r="J19" s="12">
        <f>IF(OR($D19="",$E19=""),"",$E19-$D19+1)</f>
        <v/>
      </c>
      <c r="K19" s="12">
        <f>IF(OR($B19="",$E19=""),"",$E19-TODAY())</f>
        <v/>
      </c>
      <c r="L19" s="10">
        <f>IF($B19="","",IF($G19&gt;=100,"完了",IF($E19="","",IF($E19&lt;TODAY(),"遅延",IF($E19-TODAY()&lt;=3,"まもなく","")))))</f>
        <v/>
      </c>
    </row>
    <row r="20" ht="22" customHeight="1">
      <c r="A20" s="31" t="n"/>
      <c r="B20" s="32" t="n"/>
      <c r="C20" s="31" t="n"/>
      <c r="D20" s="33" t="n"/>
      <c r="E20" s="33" t="n"/>
      <c r="F20" s="34" t="n"/>
      <c r="G20" s="35" t="n"/>
      <c r="H20" s="7">
        <f>IF($B20="","",IF($G20&gt;=100,"完了",IF($G20&gt;0,"進行中","未着手")))</f>
        <v/>
      </c>
      <c r="I20" s="8">
        <f>IF($B20="","",ROUND($F20*(1-$G20/100),1))</f>
        <v/>
      </c>
      <c r="J20" s="9">
        <f>IF(OR($D20="",$E20=""),"",$E20-$D20+1)</f>
        <v/>
      </c>
      <c r="K20" s="9">
        <f>IF(OR($B20="",$E20=""),"",$E20-TODAY())</f>
        <v/>
      </c>
      <c r="L20" s="7">
        <f>IF($B20="","",IF($G20&gt;=100,"完了",IF($E20="","",IF($E20&lt;TODAY(),"遅延",IF($E20-TODAY()&lt;=3,"まもなく","")))))</f>
        <v/>
      </c>
    </row>
    <row r="21" ht="22" customHeight="1">
      <c r="A21" s="31" t="n"/>
      <c r="B21" s="32" t="n"/>
      <c r="C21" s="31" t="n"/>
      <c r="D21" s="33" t="n"/>
      <c r="E21" s="33" t="n"/>
      <c r="F21" s="34" t="n"/>
      <c r="G21" s="35" t="n"/>
      <c r="H21" s="10">
        <f>IF($B21="","",IF($G21&gt;=100,"完了",IF($G21&gt;0,"進行中","未着手")))</f>
        <v/>
      </c>
      <c r="I21" s="11">
        <f>IF($B21="","",ROUND($F21*(1-$G21/100),1))</f>
        <v/>
      </c>
      <c r="J21" s="12">
        <f>IF(OR($D21="",$E21=""),"",$E21-$D21+1)</f>
        <v/>
      </c>
      <c r="K21" s="12">
        <f>IF(OR($B21="",$E21=""),"",$E21-TODAY())</f>
        <v/>
      </c>
      <c r="L21" s="10">
        <f>IF($B21="","",IF($G21&gt;=100,"完了",IF($E21="","",IF($E21&lt;TODAY(),"遅延",IF($E21-TODAY()&lt;=3,"まもなく","")))))</f>
        <v/>
      </c>
    </row>
    <row r="22" ht="22" customHeight="1">
      <c r="A22" s="31" t="n"/>
      <c r="B22" s="32" t="n"/>
      <c r="C22" s="31" t="n"/>
      <c r="D22" s="33" t="n"/>
      <c r="E22" s="33" t="n"/>
      <c r="F22" s="34" t="n"/>
      <c r="G22" s="35" t="n"/>
      <c r="H22" s="7">
        <f>IF($B22="","",IF($G22&gt;=100,"完了",IF($G22&gt;0,"進行中","未着手")))</f>
        <v/>
      </c>
      <c r="I22" s="8">
        <f>IF($B22="","",ROUND($F22*(1-$G22/100),1))</f>
        <v/>
      </c>
      <c r="J22" s="9">
        <f>IF(OR($D22="",$E22=""),"",$E22-$D22+1)</f>
        <v/>
      </c>
      <c r="K22" s="9">
        <f>IF(OR($B22="",$E22=""),"",$E22-TODAY())</f>
        <v/>
      </c>
      <c r="L22" s="7">
        <f>IF($B22="","",IF($G22&gt;=100,"完了",IF($E22="","",IF($E22&lt;TODAY(),"遅延",IF($E22-TODAY()&lt;=3,"まもなく","")))))</f>
        <v/>
      </c>
    </row>
    <row r="23" ht="22" customHeight="1">
      <c r="A23" s="31" t="n"/>
      <c r="B23" s="32" t="n"/>
      <c r="C23" s="31" t="n"/>
      <c r="D23" s="33" t="n"/>
      <c r="E23" s="33" t="n"/>
      <c r="F23" s="34" t="n"/>
      <c r="G23" s="35" t="n"/>
      <c r="H23" s="10">
        <f>IF($B23="","",IF($G23&gt;=100,"完了",IF($G23&gt;0,"進行中","未着手")))</f>
        <v/>
      </c>
      <c r="I23" s="11">
        <f>IF($B23="","",ROUND($F23*(1-$G23/100),1))</f>
        <v/>
      </c>
      <c r="J23" s="12">
        <f>IF(OR($D23="",$E23=""),"",$E23-$D23+1)</f>
        <v/>
      </c>
      <c r="K23" s="12">
        <f>IF(OR($B23="",$E23=""),"",$E23-TODAY())</f>
        <v/>
      </c>
      <c r="L23" s="10">
        <f>IF($B23="","",IF($G23&gt;=100,"完了",IF($E23="","",IF($E23&lt;TODAY(),"遅延",IF($E23-TODAY()&lt;=3,"まもなく","")))))</f>
        <v/>
      </c>
    </row>
    <row r="24" ht="22" customHeight="1">
      <c r="A24" s="31" t="n"/>
      <c r="B24" s="32" t="n"/>
      <c r="C24" s="31" t="n"/>
      <c r="D24" s="33" t="n"/>
      <c r="E24" s="33" t="n"/>
      <c r="F24" s="34" t="n"/>
      <c r="G24" s="35" t="n"/>
      <c r="H24" s="7">
        <f>IF($B24="","",IF($G24&gt;=100,"完了",IF($G24&gt;0,"進行中","未着手")))</f>
        <v/>
      </c>
      <c r="I24" s="8">
        <f>IF($B24="","",ROUND($F24*(1-$G24/100),1))</f>
        <v/>
      </c>
      <c r="J24" s="9">
        <f>IF(OR($D24="",$E24=""),"",$E24-$D24+1)</f>
        <v/>
      </c>
      <c r="K24" s="9">
        <f>IF(OR($B24="",$E24=""),"",$E24-TODAY())</f>
        <v/>
      </c>
      <c r="L24" s="7">
        <f>IF($B24="","",IF($G24&gt;=100,"完了",IF($E24="","",IF($E24&lt;TODAY(),"遅延",IF($E24-TODAY()&lt;=3,"まもなく","")))))</f>
        <v/>
      </c>
    </row>
    <row r="25" ht="22" customHeight="1">
      <c r="A25" s="31" t="n"/>
      <c r="B25" s="32" t="n"/>
      <c r="C25" s="31" t="n"/>
      <c r="D25" s="33" t="n"/>
      <c r="E25" s="33" t="n"/>
      <c r="F25" s="34" t="n"/>
      <c r="G25" s="35" t="n"/>
      <c r="H25" s="10">
        <f>IF($B25="","",IF($G25&gt;=100,"完了",IF($G25&gt;0,"進行中","未着手")))</f>
        <v/>
      </c>
      <c r="I25" s="11">
        <f>IF($B25="","",ROUND($F25*(1-$G25/100),1))</f>
        <v/>
      </c>
      <c r="J25" s="12">
        <f>IF(OR($D25="",$E25=""),"",$E25-$D25+1)</f>
        <v/>
      </c>
      <c r="K25" s="12">
        <f>IF(OR($B25="",$E25=""),"",$E25-TODAY())</f>
        <v/>
      </c>
      <c r="L25" s="10">
        <f>IF($B25="","",IF($G25&gt;=100,"完了",IF($E25="","",IF($E25&lt;TODAY(),"遅延",IF($E25-TODAY()&lt;=3,"まもなく","")))))</f>
        <v/>
      </c>
    </row>
    <row r="26" ht="22" customHeight="1">
      <c r="A26" s="31" t="n"/>
      <c r="B26" s="32" t="n"/>
      <c r="C26" s="31" t="n"/>
      <c r="D26" s="33" t="n"/>
      <c r="E26" s="33" t="n"/>
      <c r="F26" s="34" t="n"/>
      <c r="G26" s="35" t="n"/>
      <c r="H26" s="7">
        <f>IF($B26="","",IF($G26&gt;=100,"完了",IF($G26&gt;0,"進行中","未着手")))</f>
        <v/>
      </c>
      <c r="I26" s="8">
        <f>IF($B26="","",ROUND($F26*(1-$G26/100),1))</f>
        <v/>
      </c>
      <c r="J26" s="9">
        <f>IF(OR($D26="",$E26=""),"",$E26-$D26+1)</f>
        <v/>
      </c>
      <c r="K26" s="9">
        <f>IF(OR($B26="",$E26=""),"",$E26-TODAY())</f>
        <v/>
      </c>
      <c r="L26" s="7">
        <f>IF($B26="","",IF($G26&gt;=100,"完了",IF($E26="","",IF($E26&lt;TODAY(),"遅延",IF($E26-TODAY()&lt;=3,"まもなく","")))))</f>
        <v/>
      </c>
    </row>
    <row r="27" ht="22" customHeight="1">
      <c r="A27" s="31" t="n"/>
      <c r="B27" s="32" t="n"/>
      <c r="C27" s="31" t="n"/>
      <c r="D27" s="33" t="n"/>
      <c r="E27" s="33" t="n"/>
      <c r="F27" s="34" t="n"/>
      <c r="G27" s="35" t="n"/>
      <c r="H27" s="10">
        <f>IF($B27="","",IF($G27&gt;=100,"完了",IF($G27&gt;0,"進行中","未着手")))</f>
        <v/>
      </c>
      <c r="I27" s="11">
        <f>IF($B27="","",ROUND($F27*(1-$G27/100),1))</f>
        <v/>
      </c>
      <c r="J27" s="12">
        <f>IF(OR($D27="",$E27=""),"",$E27-$D27+1)</f>
        <v/>
      </c>
      <c r="K27" s="12">
        <f>IF(OR($B27="",$E27=""),"",$E27-TODAY())</f>
        <v/>
      </c>
      <c r="L27" s="10">
        <f>IF($B27="","",IF($G27&gt;=100,"完了",IF($E27="","",IF($E27&lt;TODAY(),"遅延",IF($E27-TODAY()&lt;=3,"まもなく","")))))</f>
        <v/>
      </c>
    </row>
    <row r="28" ht="22" customHeight="1">
      <c r="A28" s="31" t="n"/>
      <c r="B28" s="32" t="n"/>
      <c r="C28" s="31" t="n"/>
      <c r="D28" s="33" t="n"/>
      <c r="E28" s="33" t="n"/>
      <c r="F28" s="34" t="n"/>
      <c r="G28" s="35" t="n"/>
      <c r="H28" s="7">
        <f>IF($B28="","",IF($G28&gt;=100,"完了",IF($G28&gt;0,"進行中","未着手")))</f>
        <v/>
      </c>
      <c r="I28" s="8">
        <f>IF($B28="","",ROUND($F28*(1-$G28/100),1))</f>
        <v/>
      </c>
      <c r="J28" s="9">
        <f>IF(OR($D28="",$E28=""),"",$E28-$D28+1)</f>
        <v/>
      </c>
      <c r="K28" s="9">
        <f>IF(OR($B28="",$E28=""),"",$E28-TODAY())</f>
        <v/>
      </c>
      <c r="L28" s="7">
        <f>IF($B28="","",IF($G28&gt;=100,"完了",IF($E28="","",IF($E28&lt;TODAY(),"遅延",IF($E28-TODAY()&lt;=3,"まもなく","")))))</f>
        <v/>
      </c>
    </row>
    <row r="29" ht="22" customHeight="1">
      <c r="A29" s="31" t="n"/>
      <c r="B29" s="32" t="n"/>
      <c r="C29" s="31" t="n"/>
      <c r="D29" s="33" t="n"/>
      <c r="E29" s="33" t="n"/>
      <c r="F29" s="34" t="n"/>
      <c r="G29" s="35" t="n"/>
      <c r="H29" s="10">
        <f>IF($B29="","",IF($G29&gt;=100,"完了",IF($G29&gt;0,"進行中","未着手")))</f>
        <v/>
      </c>
      <c r="I29" s="11">
        <f>IF($B29="","",ROUND($F29*(1-$G29/100),1))</f>
        <v/>
      </c>
      <c r="J29" s="12">
        <f>IF(OR($D29="",$E29=""),"",$E29-$D29+1)</f>
        <v/>
      </c>
      <c r="K29" s="12">
        <f>IF(OR($B29="",$E29=""),"",$E29-TODAY())</f>
        <v/>
      </c>
      <c r="L29" s="10">
        <f>IF($B29="","",IF($G29&gt;=100,"完了",IF($E29="","",IF($E29&lt;TODAY(),"遅延",IF($E29-TODAY()&lt;=3,"まもなく","")))))</f>
        <v/>
      </c>
    </row>
    <row r="30" ht="22" customHeight="1">
      <c r="A30" s="31" t="n"/>
      <c r="B30" s="32" t="n"/>
      <c r="C30" s="31" t="n"/>
      <c r="D30" s="33" t="n"/>
      <c r="E30" s="33" t="n"/>
      <c r="F30" s="34" t="n"/>
      <c r="G30" s="35" t="n"/>
      <c r="H30" s="7">
        <f>IF($B30="","",IF($G30&gt;=100,"完了",IF($G30&gt;0,"進行中","未着手")))</f>
        <v/>
      </c>
      <c r="I30" s="8">
        <f>IF($B30="","",ROUND($F30*(1-$G30/100),1))</f>
        <v/>
      </c>
      <c r="J30" s="9">
        <f>IF(OR($D30="",$E30=""),"",$E30-$D30+1)</f>
        <v/>
      </c>
      <c r="K30" s="9">
        <f>IF(OR($B30="",$E30=""),"",$E30-TODAY())</f>
        <v/>
      </c>
      <c r="L30" s="7">
        <f>IF($B30="","",IF($G30&gt;=100,"完了",IF($E30="","",IF($E30&lt;TODAY(),"遅延",IF($E30-TODAY()&lt;=3,"まもなく","")))))</f>
        <v/>
      </c>
    </row>
    <row r="31" ht="22" customHeight="1">
      <c r="A31" s="31" t="n"/>
      <c r="B31" s="32" t="n"/>
      <c r="C31" s="31" t="n"/>
      <c r="D31" s="33" t="n"/>
      <c r="E31" s="33" t="n"/>
      <c r="F31" s="34" t="n"/>
      <c r="G31" s="35" t="n"/>
      <c r="H31" s="10">
        <f>IF($B31="","",IF($G31&gt;=100,"完了",IF($G31&gt;0,"進行中","未着手")))</f>
        <v/>
      </c>
      <c r="I31" s="11">
        <f>IF($B31="","",ROUND($F31*(1-$G31/100),1))</f>
        <v/>
      </c>
      <c r="J31" s="12">
        <f>IF(OR($D31="",$E31=""),"",$E31-$D31+1)</f>
        <v/>
      </c>
      <c r="K31" s="12">
        <f>IF(OR($B31="",$E31=""),"",$E31-TODAY())</f>
        <v/>
      </c>
      <c r="L31" s="10">
        <f>IF($B31="","",IF($G31&gt;=100,"完了",IF($E31="","",IF($E31&lt;TODAY(),"遅延",IF($E31-TODAY()&lt;=3,"まもなく","")))))</f>
        <v/>
      </c>
    </row>
    <row r="32" hidden="1" ht="22" customHeight="1">
      <c r="A32" s="31" t="n"/>
      <c r="B32" s="32" t="n"/>
      <c r="C32" s="31" t="n"/>
      <c r="D32" s="33" t="n"/>
      <c r="E32" s="33" t="n"/>
      <c r="F32" s="34" t="n"/>
      <c r="G32" s="35" t="n"/>
      <c r="H32" s="7">
        <f>IF($B32="","",IF($G32&gt;=100,"完了",IF($G32&gt;0,"進行中","未着手")))</f>
        <v/>
      </c>
      <c r="I32" s="8">
        <f>IF($B32="","",ROUND($F32*(1-$G32/100),1))</f>
        <v/>
      </c>
      <c r="J32" s="9">
        <f>IF(OR($D32="",$E32=""),"",$E32-$D32+1)</f>
        <v/>
      </c>
      <c r="K32" s="9">
        <f>IF(OR($B32="",$E32=""),"",$E32-TODAY())</f>
        <v/>
      </c>
      <c r="L32" s="7">
        <f>IF($B32="","",IF($G32&gt;=100,"完了",IF($E32="","",IF($E32&lt;TODAY(),"遅延",IF($E32-TODAY()&lt;=3,"まもなく","")))))</f>
        <v/>
      </c>
    </row>
    <row r="33" hidden="1" ht="22" customHeight="1">
      <c r="A33" s="31" t="n"/>
      <c r="B33" s="32" t="n"/>
      <c r="C33" s="31" t="n"/>
      <c r="D33" s="33" t="n"/>
      <c r="E33" s="33" t="n"/>
      <c r="F33" s="34" t="n"/>
      <c r="G33" s="35" t="n"/>
      <c r="H33" s="10">
        <f>IF($B33="","",IF($G33&gt;=100,"完了",IF($G33&gt;0,"進行中","未着手")))</f>
        <v/>
      </c>
      <c r="I33" s="11">
        <f>IF($B33="","",ROUND($F33*(1-$G33/100),1))</f>
        <v/>
      </c>
      <c r="J33" s="12">
        <f>IF(OR($D33="",$E33=""),"",$E33-$D33+1)</f>
        <v/>
      </c>
      <c r="K33" s="12">
        <f>IF(OR($B33="",$E33=""),"",$E33-TODAY())</f>
        <v/>
      </c>
      <c r="L33" s="10">
        <f>IF($B33="","",IF($G33&gt;=100,"完了",IF($E33="","",IF($E33&lt;TODAY(),"遅延",IF($E33-TODAY()&lt;=3,"まもなく","")))))</f>
        <v/>
      </c>
    </row>
    <row r="34" hidden="1" ht="22" customHeight="1">
      <c r="A34" s="31" t="n"/>
      <c r="B34" s="32" t="n"/>
      <c r="C34" s="31" t="n"/>
      <c r="D34" s="33" t="n"/>
      <c r="E34" s="33" t="n"/>
      <c r="F34" s="34" t="n"/>
      <c r="G34" s="35" t="n"/>
      <c r="H34" s="7">
        <f>IF($B34="","",IF($G34&gt;=100,"完了",IF($G34&gt;0,"進行中","未着手")))</f>
        <v/>
      </c>
      <c r="I34" s="8">
        <f>IF($B34="","",ROUND($F34*(1-$G34/100),1))</f>
        <v/>
      </c>
      <c r="J34" s="9">
        <f>IF(OR($D34="",$E34=""),"",$E34-$D34+1)</f>
        <v/>
      </c>
      <c r="K34" s="9">
        <f>IF(OR($B34="",$E34=""),"",$E34-TODAY())</f>
        <v/>
      </c>
      <c r="L34" s="7">
        <f>IF($B34="","",IF($G34&gt;=100,"完了",IF($E34="","",IF($E34&lt;TODAY(),"遅延",IF($E34-TODAY()&lt;=3,"まもなく","")))))</f>
        <v/>
      </c>
    </row>
    <row r="35" hidden="1" ht="22" customHeight="1">
      <c r="A35" s="31" t="n"/>
      <c r="B35" s="32" t="n"/>
      <c r="C35" s="31" t="n"/>
      <c r="D35" s="33" t="n"/>
      <c r="E35" s="33" t="n"/>
      <c r="F35" s="34" t="n"/>
      <c r="G35" s="35" t="n"/>
      <c r="H35" s="10">
        <f>IF($B35="","",IF($G35&gt;=100,"完了",IF($G35&gt;0,"進行中","未着手")))</f>
        <v/>
      </c>
      <c r="I35" s="11">
        <f>IF($B35="","",ROUND($F35*(1-$G35/100),1))</f>
        <v/>
      </c>
      <c r="J35" s="12">
        <f>IF(OR($D35="",$E35=""),"",$E35-$D35+1)</f>
        <v/>
      </c>
      <c r="K35" s="12">
        <f>IF(OR($B35="",$E35=""),"",$E35-TODAY())</f>
        <v/>
      </c>
      <c r="L35" s="10">
        <f>IF($B35="","",IF($G35&gt;=100,"完了",IF($E35="","",IF($E35&lt;TODAY(),"遅延",IF($E35-TODAY()&lt;=3,"まもなく","")))))</f>
        <v/>
      </c>
    </row>
    <row r="36" hidden="1" ht="22" customHeight="1">
      <c r="A36" s="31" t="n"/>
      <c r="B36" s="32" t="n"/>
      <c r="C36" s="31" t="n"/>
      <c r="D36" s="33" t="n"/>
      <c r="E36" s="33" t="n"/>
      <c r="F36" s="34" t="n"/>
      <c r="G36" s="35" t="n"/>
      <c r="H36" s="7">
        <f>IF($B36="","",IF($G36&gt;=100,"完了",IF($G36&gt;0,"進行中","未着手")))</f>
        <v/>
      </c>
      <c r="I36" s="8">
        <f>IF($B36="","",ROUND($F36*(1-$G36/100),1))</f>
        <v/>
      </c>
      <c r="J36" s="9">
        <f>IF(OR($D36="",$E36=""),"",$E36-$D36+1)</f>
        <v/>
      </c>
      <c r="K36" s="9">
        <f>IF(OR($B36="",$E36=""),"",$E36-TODAY())</f>
        <v/>
      </c>
      <c r="L36" s="7">
        <f>IF($B36="","",IF($G36&gt;=100,"完了",IF($E36="","",IF($E36&lt;TODAY(),"遅延",IF($E36-TODAY()&lt;=3,"まもなく","")))))</f>
        <v/>
      </c>
    </row>
    <row r="37" hidden="1" ht="22" customHeight="1">
      <c r="A37" s="31" t="n"/>
      <c r="B37" s="32" t="n"/>
      <c r="C37" s="31" t="n"/>
      <c r="D37" s="33" t="n"/>
      <c r="E37" s="33" t="n"/>
      <c r="F37" s="34" t="n"/>
      <c r="G37" s="35" t="n"/>
      <c r="H37" s="10">
        <f>IF($B37="","",IF($G37&gt;=100,"完了",IF($G37&gt;0,"進行中","未着手")))</f>
        <v/>
      </c>
      <c r="I37" s="11">
        <f>IF($B37="","",ROUND($F37*(1-$G37/100),1))</f>
        <v/>
      </c>
      <c r="J37" s="12">
        <f>IF(OR($D37="",$E37=""),"",$E37-$D37+1)</f>
        <v/>
      </c>
      <c r="K37" s="12">
        <f>IF(OR($B37="",$E37=""),"",$E37-TODAY())</f>
        <v/>
      </c>
      <c r="L37" s="10">
        <f>IF($B37="","",IF($G37&gt;=100,"完了",IF($E37="","",IF($E37&lt;TODAY(),"遅延",IF($E37-TODAY()&lt;=3,"まもなく","")))))</f>
        <v/>
      </c>
    </row>
    <row r="38" hidden="1" ht="22" customHeight="1">
      <c r="A38" s="31" t="n"/>
      <c r="B38" s="32" t="n"/>
      <c r="C38" s="31" t="n"/>
      <c r="D38" s="33" t="n"/>
      <c r="E38" s="33" t="n"/>
      <c r="F38" s="34" t="n"/>
      <c r="G38" s="35" t="n"/>
      <c r="H38" s="7">
        <f>IF($B38="","",IF($G38&gt;=100,"完了",IF($G38&gt;0,"進行中","未着手")))</f>
        <v/>
      </c>
      <c r="I38" s="8">
        <f>IF($B38="","",ROUND($F38*(1-$G38/100),1))</f>
        <v/>
      </c>
      <c r="J38" s="9">
        <f>IF(OR($D38="",$E38=""),"",$E38-$D38+1)</f>
        <v/>
      </c>
      <c r="K38" s="9">
        <f>IF(OR($B38="",$E38=""),"",$E38-TODAY())</f>
        <v/>
      </c>
      <c r="L38" s="7">
        <f>IF($B38="","",IF($G38&gt;=100,"完了",IF($E38="","",IF($E38&lt;TODAY(),"遅延",IF($E38-TODAY()&lt;=3,"まもなく","")))))</f>
        <v/>
      </c>
    </row>
    <row r="39" hidden="1" ht="22" customHeight="1">
      <c r="A39" s="31" t="n"/>
      <c r="B39" s="32" t="n"/>
      <c r="C39" s="31" t="n"/>
      <c r="D39" s="33" t="n"/>
      <c r="E39" s="33" t="n"/>
      <c r="F39" s="34" t="n"/>
      <c r="G39" s="35" t="n"/>
      <c r="H39" s="10">
        <f>IF($B39="","",IF($G39&gt;=100,"完了",IF($G39&gt;0,"進行中","未着手")))</f>
        <v/>
      </c>
      <c r="I39" s="11">
        <f>IF($B39="","",ROUND($F39*(1-$G39/100),1))</f>
        <v/>
      </c>
      <c r="J39" s="12">
        <f>IF(OR($D39="",$E39=""),"",$E39-$D39+1)</f>
        <v/>
      </c>
      <c r="K39" s="12">
        <f>IF(OR($B39="",$E39=""),"",$E39-TODAY())</f>
        <v/>
      </c>
      <c r="L39" s="10">
        <f>IF($B39="","",IF($G39&gt;=100,"完了",IF($E39="","",IF($E39&lt;TODAY(),"遅延",IF($E39-TODAY()&lt;=3,"まもなく","")))))</f>
        <v/>
      </c>
    </row>
    <row r="40" hidden="1" ht="22" customHeight="1">
      <c r="A40" s="31" t="n"/>
      <c r="B40" s="32" t="n"/>
      <c r="C40" s="31" t="n"/>
      <c r="D40" s="33" t="n"/>
      <c r="E40" s="33" t="n"/>
      <c r="F40" s="34" t="n"/>
      <c r="G40" s="35" t="n"/>
      <c r="H40" s="7">
        <f>IF($B40="","",IF($G40&gt;=100,"完了",IF($G40&gt;0,"進行中","未着手")))</f>
        <v/>
      </c>
      <c r="I40" s="8">
        <f>IF($B40="","",ROUND($F40*(1-$G40/100),1))</f>
        <v/>
      </c>
      <c r="J40" s="9">
        <f>IF(OR($D40="",$E40=""),"",$E40-$D40+1)</f>
        <v/>
      </c>
      <c r="K40" s="9">
        <f>IF(OR($B40="",$E40=""),"",$E40-TODAY())</f>
        <v/>
      </c>
      <c r="L40" s="7">
        <f>IF($B40="","",IF($G40&gt;=100,"完了",IF($E40="","",IF($E40&lt;TODAY(),"遅延",IF($E40-TODAY()&lt;=3,"まもなく","")))))</f>
        <v/>
      </c>
    </row>
    <row r="41" hidden="1" ht="22" customHeight="1">
      <c r="A41" s="31" t="n"/>
      <c r="B41" s="32" t="n"/>
      <c r="C41" s="31" t="n"/>
      <c r="D41" s="33" t="n"/>
      <c r="E41" s="33" t="n"/>
      <c r="F41" s="34" t="n"/>
      <c r="G41" s="35" t="n"/>
      <c r="H41" s="10">
        <f>IF($B41="","",IF($G41&gt;=100,"完了",IF($G41&gt;0,"進行中","未着手")))</f>
        <v/>
      </c>
      <c r="I41" s="11">
        <f>IF($B41="","",ROUND($F41*(1-$G41/100),1))</f>
        <v/>
      </c>
      <c r="J41" s="12">
        <f>IF(OR($D41="",$E41=""),"",$E41-$D41+1)</f>
        <v/>
      </c>
      <c r="K41" s="12">
        <f>IF(OR($B41="",$E41=""),"",$E41-TODAY())</f>
        <v/>
      </c>
      <c r="L41" s="10">
        <f>IF($B41="","",IF($G41&gt;=100,"完了",IF($E41="","",IF($E41&lt;TODAY(),"遅延",IF($E41-TODAY()&lt;=3,"まもなく","")))))</f>
        <v/>
      </c>
    </row>
    <row r="42" hidden="1" ht="22" customHeight="1">
      <c r="A42" s="31" t="n"/>
      <c r="B42" s="32" t="n"/>
      <c r="C42" s="31" t="n"/>
      <c r="D42" s="33" t="n"/>
      <c r="E42" s="33" t="n"/>
      <c r="F42" s="34" t="n"/>
      <c r="G42" s="35" t="n"/>
      <c r="H42" s="7">
        <f>IF($B42="","",IF($G42&gt;=100,"完了",IF($G42&gt;0,"進行中","未着手")))</f>
        <v/>
      </c>
      <c r="I42" s="8">
        <f>IF($B42="","",ROUND($F42*(1-$G42/100),1))</f>
        <v/>
      </c>
      <c r="J42" s="9">
        <f>IF(OR($D42="",$E42=""),"",$E42-$D42+1)</f>
        <v/>
      </c>
      <c r="K42" s="9">
        <f>IF(OR($B42="",$E42=""),"",$E42-TODAY())</f>
        <v/>
      </c>
      <c r="L42" s="7">
        <f>IF($B42="","",IF($G42&gt;=100,"完了",IF($E42="","",IF($E42&lt;TODAY(),"遅延",IF($E42-TODAY()&lt;=3,"まもなく","")))))</f>
        <v/>
      </c>
    </row>
    <row r="43" hidden="1" ht="22" customHeight="1">
      <c r="A43" s="31" t="n"/>
      <c r="B43" s="32" t="n"/>
      <c r="C43" s="31" t="n"/>
      <c r="D43" s="33" t="n"/>
      <c r="E43" s="33" t="n"/>
      <c r="F43" s="34" t="n"/>
      <c r="G43" s="35" t="n"/>
      <c r="H43" s="10">
        <f>IF($B43="","",IF($G43&gt;=100,"完了",IF($G43&gt;0,"進行中","未着手")))</f>
        <v/>
      </c>
      <c r="I43" s="11">
        <f>IF($B43="","",ROUND($F43*(1-$G43/100),1))</f>
        <v/>
      </c>
      <c r="J43" s="12">
        <f>IF(OR($D43="",$E43=""),"",$E43-$D43+1)</f>
        <v/>
      </c>
      <c r="K43" s="12">
        <f>IF(OR($B43="",$E43=""),"",$E43-TODAY())</f>
        <v/>
      </c>
      <c r="L43" s="10">
        <f>IF($B43="","",IF($G43&gt;=100,"完了",IF($E43="","",IF($E43&lt;TODAY(),"遅延",IF($E43-TODAY()&lt;=3,"まもなく","")))))</f>
        <v/>
      </c>
    </row>
    <row r="44" hidden="1" ht="22" customHeight="1">
      <c r="A44" s="31" t="n"/>
      <c r="B44" s="32" t="n"/>
      <c r="C44" s="31" t="n"/>
      <c r="D44" s="33" t="n"/>
      <c r="E44" s="33" t="n"/>
      <c r="F44" s="34" t="n"/>
      <c r="G44" s="35" t="n"/>
      <c r="H44" s="7">
        <f>IF($B44="","",IF($G44&gt;=100,"完了",IF($G44&gt;0,"進行中","未着手")))</f>
        <v/>
      </c>
      <c r="I44" s="8">
        <f>IF($B44="","",ROUND($F44*(1-$G44/100),1))</f>
        <v/>
      </c>
      <c r="J44" s="9">
        <f>IF(OR($D44="",$E44=""),"",$E44-$D44+1)</f>
        <v/>
      </c>
      <c r="K44" s="9">
        <f>IF(OR($B44="",$E44=""),"",$E44-TODAY())</f>
        <v/>
      </c>
      <c r="L44" s="7">
        <f>IF($B44="","",IF($G44&gt;=100,"完了",IF($E44="","",IF($E44&lt;TODAY(),"遅延",IF($E44-TODAY()&lt;=3,"まもなく","")))))</f>
        <v/>
      </c>
    </row>
    <row r="45" hidden="1" ht="22" customHeight="1">
      <c r="A45" s="31" t="n"/>
      <c r="B45" s="32" t="n"/>
      <c r="C45" s="31" t="n"/>
      <c r="D45" s="33" t="n"/>
      <c r="E45" s="33" t="n"/>
      <c r="F45" s="34" t="n"/>
      <c r="G45" s="35" t="n"/>
      <c r="H45" s="10">
        <f>IF($B45="","",IF($G45&gt;=100,"完了",IF($G45&gt;0,"進行中","未着手")))</f>
        <v/>
      </c>
      <c r="I45" s="11">
        <f>IF($B45="","",ROUND($F45*(1-$G45/100),1))</f>
        <v/>
      </c>
      <c r="J45" s="12">
        <f>IF(OR($D45="",$E45=""),"",$E45-$D45+1)</f>
        <v/>
      </c>
      <c r="K45" s="12">
        <f>IF(OR($B45="",$E45=""),"",$E45-TODAY())</f>
        <v/>
      </c>
      <c r="L45" s="10">
        <f>IF($B45="","",IF($G45&gt;=100,"完了",IF($E45="","",IF($E45&lt;TODAY(),"遅延",IF($E45-TODAY()&lt;=3,"まもなく","")))))</f>
        <v/>
      </c>
    </row>
    <row r="46" hidden="1" ht="22" customHeight="1">
      <c r="A46" s="31" t="n"/>
      <c r="B46" s="32" t="n"/>
      <c r="C46" s="31" t="n"/>
      <c r="D46" s="33" t="n"/>
      <c r="E46" s="33" t="n"/>
      <c r="F46" s="34" t="n"/>
      <c r="G46" s="35" t="n"/>
      <c r="H46" s="7">
        <f>IF($B46="","",IF($G46&gt;=100,"完了",IF($G46&gt;0,"進行中","未着手")))</f>
        <v/>
      </c>
      <c r="I46" s="8">
        <f>IF($B46="","",ROUND($F46*(1-$G46/100),1))</f>
        <v/>
      </c>
      <c r="J46" s="9">
        <f>IF(OR($D46="",$E46=""),"",$E46-$D46+1)</f>
        <v/>
      </c>
      <c r="K46" s="9">
        <f>IF(OR($B46="",$E46=""),"",$E46-TODAY())</f>
        <v/>
      </c>
      <c r="L46" s="7">
        <f>IF($B46="","",IF($G46&gt;=100,"完了",IF($E46="","",IF($E46&lt;TODAY(),"遅延",IF($E46-TODAY()&lt;=3,"まもなく","")))))</f>
        <v/>
      </c>
    </row>
    <row r="47" hidden="1" ht="22" customHeight="1">
      <c r="A47" s="31" t="n"/>
      <c r="B47" s="32" t="n"/>
      <c r="C47" s="31" t="n"/>
      <c r="D47" s="33" t="n"/>
      <c r="E47" s="33" t="n"/>
      <c r="F47" s="34" t="n"/>
      <c r="G47" s="35" t="n"/>
      <c r="H47" s="10">
        <f>IF($B47="","",IF($G47&gt;=100,"完了",IF($G47&gt;0,"進行中","未着手")))</f>
        <v/>
      </c>
      <c r="I47" s="11">
        <f>IF($B47="","",ROUND($F47*(1-$G47/100),1))</f>
        <v/>
      </c>
      <c r="J47" s="12">
        <f>IF(OR($D47="",$E47=""),"",$E47-$D47+1)</f>
        <v/>
      </c>
      <c r="K47" s="12">
        <f>IF(OR($B47="",$E47=""),"",$E47-TODAY())</f>
        <v/>
      </c>
      <c r="L47" s="10">
        <f>IF($B47="","",IF($G47&gt;=100,"完了",IF($E47="","",IF($E47&lt;TODAY(),"遅延",IF($E47-TODAY()&lt;=3,"まもなく","")))))</f>
        <v/>
      </c>
    </row>
    <row r="48" hidden="1" ht="22" customHeight="1">
      <c r="A48" s="31" t="n"/>
      <c r="B48" s="32" t="n"/>
      <c r="C48" s="31" t="n"/>
      <c r="D48" s="33" t="n"/>
      <c r="E48" s="33" t="n"/>
      <c r="F48" s="34" t="n"/>
      <c r="G48" s="35" t="n"/>
      <c r="H48" s="7">
        <f>IF($B48="","",IF($G48&gt;=100,"完了",IF($G48&gt;0,"進行中","未着手")))</f>
        <v/>
      </c>
      <c r="I48" s="8">
        <f>IF($B48="","",ROUND($F48*(1-$G48/100),1))</f>
        <v/>
      </c>
      <c r="J48" s="9">
        <f>IF(OR($D48="",$E48=""),"",$E48-$D48+1)</f>
        <v/>
      </c>
      <c r="K48" s="9">
        <f>IF(OR($B48="",$E48=""),"",$E48-TODAY())</f>
        <v/>
      </c>
      <c r="L48" s="7">
        <f>IF($B48="","",IF($G48&gt;=100,"完了",IF($E48="","",IF($E48&lt;TODAY(),"遅延",IF($E48-TODAY()&lt;=3,"まもなく","")))))</f>
        <v/>
      </c>
    </row>
    <row r="49" hidden="1" ht="22" customHeight="1">
      <c r="A49" s="31" t="n"/>
      <c r="B49" s="32" t="n"/>
      <c r="C49" s="31" t="n"/>
      <c r="D49" s="33" t="n"/>
      <c r="E49" s="33" t="n"/>
      <c r="F49" s="34" t="n"/>
      <c r="G49" s="35" t="n"/>
      <c r="H49" s="10">
        <f>IF($B49="","",IF($G49&gt;=100,"完了",IF($G49&gt;0,"進行中","未着手")))</f>
        <v/>
      </c>
      <c r="I49" s="11">
        <f>IF($B49="","",ROUND($F49*(1-$G49/100),1))</f>
        <v/>
      </c>
      <c r="J49" s="12">
        <f>IF(OR($D49="",$E49=""),"",$E49-$D49+1)</f>
        <v/>
      </c>
      <c r="K49" s="12">
        <f>IF(OR($B49="",$E49=""),"",$E49-TODAY())</f>
        <v/>
      </c>
      <c r="L49" s="10">
        <f>IF($B49="","",IF($G49&gt;=100,"完了",IF($E49="","",IF($E49&lt;TODAY(),"遅延",IF($E49-TODAY()&lt;=3,"まもなく","")))))</f>
        <v/>
      </c>
    </row>
    <row r="50" hidden="1" ht="22" customHeight="1">
      <c r="A50" s="31" t="n"/>
      <c r="B50" s="32" t="n"/>
      <c r="C50" s="31" t="n"/>
      <c r="D50" s="33" t="n"/>
      <c r="E50" s="33" t="n"/>
      <c r="F50" s="34" t="n"/>
      <c r="G50" s="35" t="n"/>
      <c r="H50" s="7">
        <f>IF($B50="","",IF($G50&gt;=100,"完了",IF($G50&gt;0,"進行中","未着手")))</f>
        <v/>
      </c>
      <c r="I50" s="8">
        <f>IF($B50="","",ROUND($F50*(1-$G50/100),1))</f>
        <v/>
      </c>
      <c r="J50" s="9">
        <f>IF(OR($D50="",$E50=""),"",$E50-$D50+1)</f>
        <v/>
      </c>
      <c r="K50" s="9">
        <f>IF(OR($B50="",$E50=""),"",$E50-TODAY())</f>
        <v/>
      </c>
      <c r="L50" s="7">
        <f>IF($B50="","",IF($G50&gt;=100,"完了",IF($E50="","",IF($E50&lt;TODAY(),"遅延",IF($E50-TODAY()&lt;=3,"まもなく","")))))</f>
        <v/>
      </c>
    </row>
    <row r="51" hidden="1" ht="22" customHeight="1">
      <c r="A51" s="31" t="n"/>
      <c r="B51" s="32" t="n"/>
      <c r="C51" s="31" t="n"/>
      <c r="D51" s="33" t="n"/>
      <c r="E51" s="33" t="n"/>
      <c r="F51" s="34" t="n"/>
      <c r="G51" s="35" t="n"/>
      <c r="H51" s="10">
        <f>IF($B51="","",IF($G51&gt;=100,"完了",IF($G51&gt;0,"進行中","未着手")))</f>
        <v/>
      </c>
      <c r="I51" s="11">
        <f>IF($B51="","",ROUND($F51*(1-$G51/100),1))</f>
        <v/>
      </c>
      <c r="J51" s="12">
        <f>IF(OR($D51="",$E51=""),"",$E51-$D51+1)</f>
        <v/>
      </c>
      <c r="K51" s="12">
        <f>IF(OR($B51="",$E51=""),"",$E51-TODAY())</f>
        <v/>
      </c>
      <c r="L51" s="10">
        <f>IF($B51="","",IF($G51&gt;=100,"完了",IF($E51="","",IF($E51&lt;TODAY(),"遅延",IF($E51-TODAY()&lt;=3,"まもなく","")))))</f>
        <v/>
      </c>
    </row>
    <row r="52" hidden="1" ht="22" customHeight="1">
      <c r="A52" s="31" t="n"/>
      <c r="B52" s="32" t="n"/>
      <c r="C52" s="31" t="n"/>
      <c r="D52" s="33" t="n"/>
      <c r="E52" s="33" t="n"/>
      <c r="F52" s="34" t="n"/>
      <c r="G52" s="35" t="n"/>
      <c r="H52" s="7">
        <f>IF($B52="","",IF($G52&gt;=100,"完了",IF($G52&gt;0,"進行中","未着手")))</f>
        <v/>
      </c>
      <c r="I52" s="8">
        <f>IF($B52="","",ROUND($F52*(1-$G52/100),1))</f>
        <v/>
      </c>
      <c r="J52" s="9">
        <f>IF(OR($D52="",$E52=""),"",$E52-$D52+1)</f>
        <v/>
      </c>
      <c r="K52" s="9">
        <f>IF(OR($B52="",$E52=""),"",$E52-TODAY())</f>
        <v/>
      </c>
      <c r="L52" s="7">
        <f>IF($B52="","",IF($G52&gt;=100,"完了",IF($E52="","",IF($E52&lt;TODAY(),"遅延",IF($E52-TODAY()&lt;=3,"まもなく","")))))</f>
        <v/>
      </c>
    </row>
    <row r="53" hidden="1" ht="22" customHeight="1">
      <c r="A53" s="31" t="n"/>
      <c r="B53" s="32" t="n"/>
      <c r="C53" s="31" t="n"/>
      <c r="D53" s="33" t="n"/>
      <c r="E53" s="33" t="n"/>
      <c r="F53" s="34" t="n"/>
      <c r="G53" s="35" t="n"/>
      <c r="H53" s="10">
        <f>IF($B53="","",IF($G53&gt;=100,"完了",IF($G53&gt;0,"進行中","未着手")))</f>
        <v/>
      </c>
      <c r="I53" s="11">
        <f>IF($B53="","",ROUND($F53*(1-$G53/100),1))</f>
        <v/>
      </c>
      <c r="J53" s="12">
        <f>IF(OR($D53="",$E53=""),"",$E53-$D53+1)</f>
        <v/>
      </c>
      <c r="K53" s="12">
        <f>IF(OR($B53="",$E53=""),"",$E53-TODAY())</f>
        <v/>
      </c>
      <c r="L53" s="10">
        <f>IF($B53="","",IF($G53&gt;=100,"完了",IF($E53="","",IF($E53&lt;TODAY(),"遅延",IF($E53-TODAY()&lt;=3,"まもなく","")))))</f>
        <v/>
      </c>
    </row>
    <row r="54" hidden="1" ht="22" customHeight="1">
      <c r="A54" s="31" t="n"/>
      <c r="B54" s="32" t="n"/>
      <c r="C54" s="31" t="n"/>
      <c r="D54" s="33" t="n"/>
      <c r="E54" s="33" t="n"/>
      <c r="F54" s="34" t="n"/>
      <c r="G54" s="35" t="n"/>
      <c r="H54" s="7">
        <f>IF($B54="","",IF($G54&gt;=100,"完了",IF($G54&gt;0,"進行中","未着手")))</f>
        <v/>
      </c>
      <c r="I54" s="8">
        <f>IF($B54="","",ROUND($F54*(1-$G54/100),1))</f>
        <v/>
      </c>
      <c r="J54" s="9">
        <f>IF(OR($D54="",$E54=""),"",$E54-$D54+1)</f>
        <v/>
      </c>
      <c r="K54" s="9">
        <f>IF(OR($B54="",$E54=""),"",$E54-TODAY())</f>
        <v/>
      </c>
      <c r="L54" s="7">
        <f>IF($B54="","",IF($G54&gt;=100,"完了",IF($E54="","",IF($E54&lt;TODAY(),"遅延",IF($E54-TODAY()&lt;=3,"まもなく","")))))</f>
        <v/>
      </c>
    </row>
    <row r="55" hidden="1" ht="22" customHeight="1">
      <c r="A55" s="31" t="n"/>
      <c r="B55" s="32" t="n"/>
      <c r="C55" s="31" t="n"/>
      <c r="D55" s="33" t="n"/>
      <c r="E55" s="33" t="n"/>
      <c r="F55" s="34" t="n"/>
      <c r="G55" s="35" t="n"/>
      <c r="H55" s="10">
        <f>IF($B55="","",IF($G55&gt;=100,"完了",IF($G55&gt;0,"進行中","未着手")))</f>
        <v/>
      </c>
      <c r="I55" s="11">
        <f>IF($B55="","",ROUND($F55*(1-$G55/100),1))</f>
        <v/>
      </c>
      <c r="J55" s="12">
        <f>IF(OR($D55="",$E55=""),"",$E55-$D55+1)</f>
        <v/>
      </c>
      <c r="K55" s="12">
        <f>IF(OR($B55="",$E55=""),"",$E55-TODAY())</f>
        <v/>
      </c>
      <c r="L55" s="10">
        <f>IF($B55="","",IF($G55&gt;=100,"完了",IF($E55="","",IF($E55&lt;TODAY(),"遅延",IF($E55-TODAY()&lt;=3,"まもなく","")))))</f>
        <v/>
      </c>
    </row>
    <row r="56" hidden="1" ht="22" customHeight="1">
      <c r="A56" s="31" t="n"/>
      <c r="B56" s="32" t="n"/>
      <c r="C56" s="31" t="n"/>
      <c r="D56" s="33" t="n"/>
      <c r="E56" s="33" t="n"/>
      <c r="F56" s="34" t="n"/>
      <c r="G56" s="35" t="n"/>
      <c r="H56" s="7">
        <f>IF($B56="","",IF($G56&gt;=100,"完了",IF($G56&gt;0,"進行中","未着手")))</f>
        <v/>
      </c>
      <c r="I56" s="8">
        <f>IF($B56="","",ROUND($F56*(1-$G56/100),1))</f>
        <v/>
      </c>
      <c r="J56" s="9">
        <f>IF(OR($D56="",$E56=""),"",$E56-$D56+1)</f>
        <v/>
      </c>
      <c r="K56" s="9">
        <f>IF(OR($B56="",$E56=""),"",$E56-TODAY())</f>
        <v/>
      </c>
      <c r="L56" s="7">
        <f>IF($B56="","",IF($G56&gt;=100,"完了",IF($E56="","",IF($E56&lt;TODAY(),"遅延",IF($E56-TODAY()&lt;=3,"まもなく","")))))</f>
        <v/>
      </c>
    </row>
    <row r="57" hidden="1" ht="22" customHeight="1">
      <c r="A57" s="31" t="n"/>
      <c r="B57" s="32" t="n"/>
      <c r="C57" s="31" t="n"/>
      <c r="D57" s="33" t="n"/>
      <c r="E57" s="33" t="n"/>
      <c r="F57" s="34" t="n"/>
      <c r="G57" s="35" t="n"/>
      <c r="H57" s="10">
        <f>IF($B57="","",IF($G57&gt;=100,"完了",IF($G57&gt;0,"進行中","未着手")))</f>
        <v/>
      </c>
      <c r="I57" s="11">
        <f>IF($B57="","",ROUND($F57*(1-$G57/100),1))</f>
        <v/>
      </c>
      <c r="J57" s="12">
        <f>IF(OR($D57="",$E57=""),"",$E57-$D57+1)</f>
        <v/>
      </c>
      <c r="K57" s="12">
        <f>IF(OR($B57="",$E57=""),"",$E57-TODAY())</f>
        <v/>
      </c>
      <c r="L57" s="10">
        <f>IF($B57="","",IF($G57&gt;=100,"完了",IF($E57="","",IF($E57&lt;TODAY(),"遅延",IF($E57-TODAY()&lt;=3,"まもなく","")))))</f>
        <v/>
      </c>
    </row>
    <row r="58" hidden="1" ht="22" customHeight="1">
      <c r="A58" s="31" t="n"/>
      <c r="B58" s="32" t="n"/>
      <c r="C58" s="31" t="n"/>
      <c r="D58" s="33" t="n"/>
      <c r="E58" s="33" t="n"/>
      <c r="F58" s="34" t="n"/>
      <c r="G58" s="35" t="n"/>
      <c r="H58" s="7">
        <f>IF($B58="","",IF($G58&gt;=100,"完了",IF($G58&gt;0,"進行中","未着手")))</f>
        <v/>
      </c>
      <c r="I58" s="8">
        <f>IF($B58="","",ROUND($F58*(1-$G58/100),1))</f>
        <v/>
      </c>
      <c r="J58" s="9">
        <f>IF(OR($D58="",$E58=""),"",$E58-$D58+1)</f>
        <v/>
      </c>
      <c r="K58" s="9">
        <f>IF(OR($B58="",$E58=""),"",$E58-TODAY())</f>
        <v/>
      </c>
      <c r="L58" s="7">
        <f>IF($B58="","",IF($G58&gt;=100,"完了",IF($E58="","",IF($E58&lt;TODAY(),"遅延",IF($E58-TODAY()&lt;=3,"まもなく","")))))</f>
        <v/>
      </c>
    </row>
    <row r="59" hidden="1" ht="22" customHeight="1">
      <c r="A59" s="31" t="n"/>
      <c r="B59" s="32" t="n"/>
      <c r="C59" s="31" t="n"/>
      <c r="D59" s="33" t="n"/>
      <c r="E59" s="33" t="n"/>
      <c r="F59" s="34" t="n"/>
      <c r="G59" s="35" t="n"/>
      <c r="H59" s="10">
        <f>IF($B59="","",IF($G59&gt;=100,"完了",IF($G59&gt;0,"進行中","未着手")))</f>
        <v/>
      </c>
      <c r="I59" s="11">
        <f>IF($B59="","",ROUND($F59*(1-$G59/100),1))</f>
        <v/>
      </c>
      <c r="J59" s="12">
        <f>IF(OR($D59="",$E59=""),"",$E59-$D59+1)</f>
        <v/>
      </c>
      <c r="K59" s="12">
        <f>IF(OR($B59="",$E59=""),"",$E59-TODAY())</f>
        <v/>
      </c>
      <c r="L59" s="10">
        <f>IF($B59="","",IF($G59&gt;=100,"完了",IF($E59="","",IF($E59&lt;TODAY(),"遅延",IF($E59-TODAY()&lt;=3,"まもなく","")))))</f>
        <v/>
      </c>
    </row>
    <row r="60" hidden="1" ht="22" customHeight="1">
      <c r="A60" s="31" t="n"/>
      <c r="B60" s="32" t="n"/>
      <c r="C60" s="31" t="n"/>
      <c r="D60" s="33" t="n"/>
      <c r="E60" s="33" t="n"/>
      <c r="F60" s="34" t="n"/>
      <c r="G60" s="35" t="n"/>
      <c r="H60" s="7">
        <f>IF($B60="","",IF($G60&gt;=100,"完了",IF($G60&gt;0,"進行中","未着手")))</f>
        <v/>
      </c>
      <c r="I60" s="8">
        <f>IF($B60="","",ROUND($F60*(1-$G60/100),1))</f>
        <v/>
      </c>
      <c r="J60" s="9">
        <f>IF(OR($D60="",$E60=""),"",$E60-$D60+1)</f>
        <v/>
      </c>
      <c r="K60" s="9">
        <f>IF(OR($B60="",$E60=""),"",$E60-TODAY())</f>
        <v/>
      </c>
      <c r="L60" s="7">
        <f>IF($B60="","",IF($G60&gt;=100,"完了",IF($E60="","",IF($E60&lt;TODAY(),"遅延",IF($E60-TODAY()&lt;=3,"まもなく","")))))</f>
        <v/>
      </c>
    </row>
    <row r="61" hidden="1" ht="22" customHeight="1">
      <c r="A61" s="31" t="n"/>
      <c r="B61" s="32" t="n"/>
      <c r="C61" s="31" t="n"/>
      <c r="D61" s="33" t="n"/>
      <c r="E61" s="33" t="n"/>
      <c r="F61" s="34" t="n"/>
      <c r="G61" s="35" t="n"/>
      <c r="H61" s="10">
        <f>IF($B61="","",IF($G61&gt;=100,"完了",IF($G61&gt;0,"進行中","未着手")))</f>
        <v/>
      </c>
      <c r="I61" s="11">
        <f>IF($B61="","",ROUND($F61*(1-$G61/100),1))</f>
        <v/>
      </c>
      <c r="J61" s="12">
        <f>IF(OR($D61="",$E61=""),"",$E61-$D61+1)</f>
        <v/>
      </c>
      <c r="K61" s="12">
        <f>IF(OR($B61="",$E61=""),"",$E61-TODAY())</f>
        <v/>
      </c>
      <c r="L61" s="10">
        <f>IF($B61="","",IF($G61&gt;=100,"完了",IF($E61="","",IF($E61&lt;TODAY(),"遅延",IF($E61-TODAY()&lt;=3,"まもなく","")))))</f>
        <v/>
      </c>
    </row>
    <row r="62" hidden="1" ht="22" customHeight="1">
      <c r="A62" s="31" t="n"/>
      <c r="B62" s="32" t="n"/>
      <c r="C62" s="31" t="n"/>
      <c r="D62" s="33" t="n"/>
      <c r="E62" s="33" t="n"/>
      <c r="F62" s="34" t="n"/>
      <c r="G62" s="35" t="n"/>
      <c r="H62" s="7">
        <f>IF($B62="","",IF($G62&gt;=100,"完了",IF($G62&gt;0,"進行中","未着手")))</f>
        <v/>
      </c>
      <c r="I62" s="8">
        <f>IF($B62="","",ROUND($F62*(1-$G62/100),1))</f>
        <v/>
      </c>
      <c r="J62" s="9">
        <f>IF(OR($D62="",$E62=""),"",$E62-$D62+1)</f>
        <v/>
      </c>
      <c r="K62" s="9">
        <f>IF(OR($B62="",$E62=""),"",$E62-TODAY())</f>
        <v/>
      </c>
      <c r="L62" s="7">
        <f>IF($B62="","",IF($G62&gt;=100,"完了",IF($E62="","",IF($E62&lt;TODAY(),"遅延",IF($E62-TODAY()&lt;=3,"まもなく","")))))</f>
        <v/>
      </c>
    </row>
    <row r="63" hidden="1" ht="22" customHeight="1">
      <c r="A63" s="31" t="n"/>
      <c r="B63" s="32" t="n"/>
      <c r="C63" s="31" t="n"/>
      <c r="D63" s="33" t="n"/>
      <c r="E63" s="33" t="n"/>
      <c r="F63" s="34" t="n"/>
      <c r="G63" s="35" t="n"/>
      <c r="H63" s="10">
        <f>IF($B63="","",IF($G63&gt;=100,"完了",IF($G63&gt;0,"進行中","未着手")))</f>
        <v/>
      </c>
      <c r="I63" s="11">
        <f>IF($B63="","",ROUND($F63*(1-$G63/100),1))</f>
        <v/>
      </c>
      <c r="J63" s="12">
        <f>IF(OR($D63="",$E63=""),"",$E63-$D63+1)</f>
        <v/>
      </c>
      <c r="K63" s="12">
        <f>IF(OR($B63="",$E63=""),"",$E63-TODAY())</f>
        <v/>
      </c>
      <c r="L63" s="10">
        <f>IF($B63="","",IF($G63&gt;=100,"完了",IF($E63="","",IF($E63&lt;TODAY(),"遅延",IF($E63-TODAY()&lt;=3,"まもなく","")))))</f>
        <v/>
      </c>
    </row>
    <row r="64" hidden="1" ht="22" customHeight="1">
      <c r="A64" s="31" t="n"/>
      <c r="B64" s="32" t="n"/>
      <c r="C64" s="31" t="n"/>
      <c r="D64" s="33" t="n"/>
      <c r="E64" s="33" t="n"/>
      <c r="F64" s="34" t="n"/>
      <c r="G64" s="35" t="n"/>
      <c r="H64" s="7">
        <f>IF($B64="","",IF($G64&gt;=100,"完了",IF($G64&gt;0,"進行中","未着手")))</f>
        <v/>
      </c>
      <c r="I64" s="8">
        <f>IF($B64="","",ROUND($F64*(1-$G64/100),1))</f>
        <v/>
      </c>
      <c r="J64" s="9">
        <f>IF(OR($D64="",$E64=""),"",$E64-$D64+1)</f>
        <v/>
      </c>
      <c r="K64" s="9">
        <f>IF(OR($B64="",$E64=""),"",$E64-TODAY())</f>
        <v/>
      </c>
      <c r="L64" s="7">
        <f>IF($B64="","",IF($G64&gt;=100,"完了",IF($E64="","",IF($E64&lt;TODAY(),"遅延",IF($E64-TODAY()&lt;=3,"まもなく","")))))</f>
        <v/>
      </c>
    </row>
    <row r="65" hidden="1" ht="22" customHeight="1">
      <c r="A65" s="31" t="n"/>
      <c r="B65" s="32" t="n"/>
      <c r="C65" s="31" t="n"/>
      <c r="D65" s="33" t="n"/>
      <c r="E65" s="33" t="n"/>
      <c r="F65" s="34" t="n"/>
      <c r="G65" s="35" t="n"/>
      <c r="H65" s="10">
        <f>IF($B65="","",IF($G65&gt;=100,"完了",IF($G65&gt;0,"進行中","未着手")))</f>
        <v/>
      </c>
      <c r="I65" s="11">
        <f>IF($B65="","",ROUND($F65*(1-$G65/100),1))</f>
        <v/>
      </c>
      <c r="J65" s="12">
        <f>IF(OR($D65="",$E65=""),"",$E65-$D65+1)</f>
        <v/>
      </c>
      <c r="K65" s="12">
        <f>IF(OR($B65="",$E65=""),"",$E65-TODAY())</f>
        <v/>
      </c>
      <c r="L65" s="10">
        <f>IF($B65="","",IF($G65&gt;=100,"完了",IF($E65="","",IF($E65&lt;TODAY(),"遅延",IF($E65-TODAY()&lt;=3,"まもなく","")))))</f>
        <v/>
      </c>
    </row>
    <row r="66" hidden="1" ht="22" customHeight="1">
      <c r="A66" s="31" t="n"/>
      <c r="B66" s="32" t="n"/>
      <c r="C66" s="31" t="n"/>
      <c r="D66" s="33" t="n"/>
      <c r="E66" s="33" t="n"/>
      <c r="F66" s="34" t="n"/>
      <c r="G66" s="35" t="n"/>
      <c r="H66" s="7">
        <f>IF($B66="","",IF($G66&gt;=100,"完了",IF($G66&gt;0,"進行中","未着手")))</f>
        <v/>
      </c>
      <c r="I66" s="8">
        <f>IF($B66="","",ROUND($F66*(1-$G66/100),1))</f>
        <v/>
      </c>
      <c r="J66" s="9">
        <f>IF(OR($D66="",$E66=""),"",$E66-$D66+1)</f>
        <v/>
      </c>
      <c r="K66" s="9">
        <f>IF(OR($B66="",$E66=""),"",$E66-TODAY())</f>
        <v/>
      </c>
      <c r="L66" s="7">
        <f>IF($B66="","",IF($G66&gt;=100,"完了",IF($E66="","",IF($E66&lt;TODAY(),"遅延",IF($E66-TODAY()&lt;=3,"まもなく","")))))</f>
        <v/>
      </c>
    </row>
    <row r="67" hidden="1" ht="22" customHeight="1">
      <c r="A67" s="31" t="n"/>
      <c r="B67" s="32" t="n"/>
      <c r="C67" s="31" t="n"/>
      <c r="D67" s="33" t="n"/>
      <c r="E67" s="33" t="n"/>
      <c r="F67" s="34" t="n"/>
      <c r="G67" s="35" t="n"/>
      <c r="H67" s="10">
        <f>IF($B67="","",IF($G67&gt;=100,"完了",IF($G67&gt;0,"進行中","未着手")))</f>
        <v/>
      </c>
      <c r="I67" s="11">
        <f>IF($B67="","",ROUND($F67*(1-$G67/100),1))</f>
        <v/>
      </c>
      <c r="J67" s="12">
        <f>IF(OR($D67="",$E67=""),"",$E67-$D67+1)</f>
        <v/>
      </c>
      <c r="K67" s="12">
        <f>IF(OR($B67="",$E67=""),"",$E67-TODAY())</f>
        <v/>
      </c>
      <c r="L67" s="10">
        <f>IF($B67="","",IF($G67&gt;=100,"完了",IF($E67="","",IF($E67&lt;TODAY(),"遅延",IF($E67-TODAY()&lt;=3,"まもなく","")))))</f>
        <v/>
      </c>
    </row>
    <row r="68" hidden="1" ht="22" customHeight="1">
      <c r="A68" s="31" t="n"/>
      <c r="B68" s="32" t="n"/>
      <c r="C68" s="31" t="n"/>
      <c r="D68" s="33" t="n"/>
      <c r="E68" s="33" t="n"/>
      <c r="F68" s="34" t="n"/>
      <c r="G68" s="35" t="n"/>
      <c r="H68" s="7">
        <f>IF($B68="","",IF($G68&gt;=100,"完了",IF($G68&gt;0,"進行中","未着手")))</f>
        <v/>
      </c>
      <c r="I68" s="8">
        <f>IF($B68="","",ROUND($F68*(1-$G68/100),1))</f>
        <v/>
      </c>
      <c r="J68" s="9">
        <f>IF(OR($D68="",$E68=""),"",$E68-$D68+1)</f>
        <v/>
      </c>
      <c r="K68" s="9">
        <f>IF(OR($B68="",$E68=""),"",$E68-TODAY())</f>
        <v/>
      </c>
      <c r="L68" s="7">
        <f>IF($B68="","",IF($G68&gt;=100,"完了",IF($E68="","",IF($E68&lt;TODAY(),"遅延",IF($E68-TODAY()&lt;=3,"まもなく","")))))</f>
        <v/>
      </c>
    </row>
    <row r="69" hidden="1" ht="22" customHeight="1">
      <c r="A69" s="31" t="n"/>
      <c r="B69" s="32" t="n"/>
      <c r="C69" s="31" t="n"/>
      <c r="D69" s="33" t="n"/>
      <c r="E69" s="33" t="n"/>
      <c r="F69" s="34" t="n"/>
      <c r="G69" s="35" t="n"/>
      <c r="H69" s="10">
        <f>IF($B69="","",IF($G69&gt;=100,"完了",IF($G69&gt;0,"進行中","未着手")))</f>
        <v/>
      </c>
      <c r="I69" s="11">
        <f>IF($B69="","",ROUND($F69*(1-$G69/100),1))</f>
        <v/>
      </c>
      <c r="J69" s="12">
        <f>IF(OR($D69="",$E69=""),"",$E69-$D69+1)</f>
        <v/>
      </c>
      <c r="K69" s="12">
        <f>IF(OR($B69="",$E69=""),"",$E69-TODAY())</f>
        <v/>
      </c>
      <c r="L69" s="10">
        <f>IF($B69="","",IF($G69&gt;=100,"完了",IF($E69="","",IF($E69&lt;TODAY(),"遅延",IF($E69-TODAY()&lt;=3,"まもなく","")))))</f>
        <v/>
      </c>
    </row>
    <row r="70" hidden="1" ht="22" customHeight="1">
      <c r="A70" s="31" t="n"/>
      <c r="B70" s="32" t="n"/>
      <c r="C70" s="31" t="n"/>
      <c r="D70" s="33" t="n"/>
      <c r="E70" s="33" t="n"/>
      <c r="F70" s="34" t="n"/>
      <c r="G70" s="35" t="n"/>
      <c r="H70" s="7">
        <f>IF($B70="","",IF($G70&gt;=100,"完了",IF($G70&gt;0,"進行中","未着手")))</f>
        <v/>
      </c>
      <c r="I70" s="8">
        <f>IF($B70="","",ROUND($F70*(1-$G70/100),1))</f>
        <v/>
      </c>
      <c r="J70" s="9">
        <f>IF(OR($D70="",$E70=""),"",$E70-$D70+1)</f>
        <v/>
      </c>
      <c r="K70" s="9">
        <f>IF(OR($B70="",$E70=""),"",$E70-TODAY())</f>
        <v/>
      </c>
      <c r="L70" s="7">
        <f>IF($B70="","",IF($G70&gt;=100,"完了",IF($E70="","",IF($E70&lt;TODAY(),"遅延",IF($E70-TODAY()&lt;=3,"まもなく","")))))</f>
        <v/>
      </c>
    </row>
    <row r="71" hidden="1" ht="22" customHeight="1">
      <c r="A71" s="31" t="n"/>
      <c r="B71" s="32" t="n"/>
      <c r="C71" s="31" t="n"/>
      <c r="D71" s="33" t="n"/>
      <c r="E71" s="33" t="n"/>
      <c r="F71" s="34" t="n"/>
      <c r="G71" s="35" t="n"/>
      <c r="H71" s="10">
        <f>IF($B71="","",IF($G71&gt;=100,"完了",IF($G71&gt;0,"進行中","未着手")))</f>
        <v/>
      </c>
      <c r="I71" s="11">
        <f>IF($B71="","",ROUND($F71*(1-$G71/100),1))</f>
        <v/>
      </c>
      <c r="J71" s="12">
        <f>IF(OR($D71="",$E71=""),"",$E71-$D71+1)</f>
        <v/>
      </c>
      <c r="K71" s="12">
        <f>IF(OR($B71="",$E71=""),"",$E71-TODAY())</f>
        <v/>
      </c>
      <c r="L71" s="10">
        <f>IF($B71="","",IF($G71&gt;=100,"完了",IF($E71="","",IF($E71&lt;TODAY(),"遅延",IF($E71-TODAY()&lt;=3,"まもなく","")))))</f>
        <v/>
      </c>
    </row>
    <row r="72" hidden="1" ht="22" customHeight="1">
      <c r="A72" s="31" t="n"/>
      <c r="B72" s="32" t="n"/>
      <c r="C72" s="31" t="n"/>
      <c r="D72" s="33" t="n"/>
      <c r="E72" s="33" t="n"/>
      <c r="F72" s="34" t="n"/>
      <c r="G72" s="35" t="n"/>
      <c r="H72" s="7">
        <f>IF($B72="","",IF($G72&gt;=100,"完了",IF($G72&gt;0,"進行中","未着手")))</f>
        <v/>
      </c>
      <c r="I72" s="8">
        <f>IF($B72="","",ROUND($F72*(1-$G72/100),1))</f>
        <v/>
      </c>
      <c r="J72" s="9">
        <f>IF(OR($D72="",$E72=""),"",$E72-$D72+1)</f>
        <v/>
      </c>
      <c r="K72" s="9">
        <f>IF(OR($B72="",$E72=""),"",$E72-TODAY())</f>
        <v/>
      </c>
      <c r="L72" s="7">
        <f>IF($B72="","",IF($G72&gt;=100,"完了",IF($E72="","",IF($E72&lt;TODAY(),"遅延",IF($E72-TODAY()&lt;=3,"まもなく","")))))</f>
        <v/>
      </c>
    </row>
    <row r="73" hidden="1" ht="22" customHeight="1">
      <c r="A73" s="31" t="n"/>
      <c r="B73" s="32" t="n"/>
      <c r="C73" s="31" t="n"/>
      <c r="D73" s="33" t="n"/>
      <c r="E73" s="33" t="n"/>
      <c r="F73" s="34" t="n"/>
      <c r="G73" s="35" t="n"/>
      <c r="H73" s="10">
        <f>IF($B73="","",IF($G73&gt;=100,"完了",IF($G73&gt;0,"進行中","未着手")))</f>
        <v/>
      </c>
      <c r="I73" s="11">
        <f>IF($B73="","",ROUND($F73*(1-$G73/100),1))</f>
        <v/>
      </c>
      <c r="J73" s="12">
        <f>IF(OR($D73="",$E73=""),"",$E73-$D73+1)</f>
        <v/>
      </c>
      <c r="K73" s="12">
        <f>IF(OR($B73="",$E73=""),"",$E73-TODAY())</f>
        <v/>
      </c>
      <c r="L73" s="10">
        <f>IF($B73="","",IF($G73&gt;=100,"完了",IF($E73="","",IF($E73&lt;TODAY(),"遅延",IF($E73-TODAY()&lt;=3,"まもなく","")))))</f>
        <v/>
      </c>
    </row>
    <row r="74" hidden="1" ht="22" customHeight="1">
      <c r="A74" s="31" t="n"/>
      <c r="B74" s="32" t="n"/>
      <c r="C74" s="31" t="n"/>
      <c r="D74" s="33" t="n"/>
      <c r="E74" s="33" t="n"/>
      <c r="F74" s="34" t="n"/>
      <c r="G74" s="35" t="n"/>
      <c r="H74" s="7">
        <f>IF($B74="","",IF($G74&gt;=100,"完了",IF($G74&gt;0,"進行中","未着手")))</f>
        <v/>
      </c>
      <c r="I74" s="8">
        <f>IF($B74="","",ROUND($F74*(1-$G74/100),1))</f>
        <v/>
      </c>
      <c r="J74" s="9">
        <f>IF(OR($D74="",$E74=""),"",$E74-$D74+1)</f>
        <v/>
      </c>
      <c r="K74" s="9">
        <f>IF(OR($B74="",$E74=""),"",$E74-TODAY())</f>
        <v/>
      </c>
      <c r="L74" s="7">
        <f>IF($B74="","",IF($G74&gt;=100,"完了",IF($E74="","",IF($E74&lt;TODAY(),"遅延",IF($E74-TODAY()&lt;=3,"まもなく","")))))</f>
        <v/>
      </c>
    </row>
    <row r="75" hidden="1" ht="22" customHeight="1">
      <c r="A75" s="31" t="n"/>
      <c r="B75" s="32" t="n"/>
      <c r="C75" s="31" t="n"/>
      <c r="D75" s="33" t="n"/>
      <c r="E75" s="33" t="n"/>
      <c r="F75" s="34" t="n"/>
      <c r="G75" s="35" t="n"/>
      <c r="H75" s="10">
        <f>IF($B75="","",IF($G75&gt;=100,"完了",IF($G75&gt;0,"進行中","未着手")))</f>
        <v/>
      </c>
      <c r="I75" s="11">
        <f>IF($B75="","",ROUND($F75*(1-$G75/100),1))</f>
        <v/>
      </c>
      <c r="J75" s="12">
        <f>IF(OR($D75="",$E75=""),"",$E75-$D75+1)</f>
        <v/>
      </c>
      <c r="K75" s="12">
        <f>IF(OR($B75="",$E75=""),"",$E75-TODAY())</f>
        <v/>
      </c>
      <c r="L75" s="10">
        <f>IF($B75="","",IF($G75&gt;=100,"完了",IF($E75="","",IF($E75&lt;TODAY(),"遅延",IF($E75-TODAY()&lt;=3,"まもなく","")))))</f>
        <v/>
      </c>
    </row>
    <row r="76" hidden="1" ht="22" customHeight="1">
      <c r="A76" s="31" t="n"/>
      <c r="B76" s="32" t="n"/>
      <c r="C76" s="31" t="n"/>
      <c r="D76" s="33" t="n"/>
      <c r="E76" s="33" t="n"/>
      <c r="F76" s="34" t="n"/>
      <c r="G76" s="35" t="n"/>
      <c r="H76" s="7">
        <f>IF($B76="","",IF($G76&gt;=100,"完了",IF($G76&gt;0,"進行中","未着手")))</f>
        <v/>
      </c>
      <c r="I76" s="8">
        <f>IF($B76="","",ROUND($F76*(1-$G76/100),1))</f>
        <v/>
      </c>
      <c r="J76" s="9">
        <f>IF(OR($D76="",$E76=""),"",$E76-$D76+1)</f>
        <v/>
      </c>
      <c r="K76" s="9">
        <f>IF(OR($B76="",$E76=""),"",$E76-TODAY())</f>
        <v/>
      </c>
      <c r="L76" s="7">
        <f>IF($B76="","",IF($G76&gt;=100,"完了",IF($E76="","",IF($E76&lt;TODAY(),"遅延",IF($E76-TODAY()&lt;=3,"まもなく","")))))</f>
        <v/>
      </c>
    </row>
    <row r="77" hidden="1" ht="22" customHeight="1">
      <c r="A77" s="31" t="n"/>
      <c r="B77" s="32" t="n"/>
      <c r="C77" s="31" t="n"/>
      <c r="D77" s="33" t="n"/>
      <c r="E77" s="33" t="n"/>
      <c r="F77" s="34" t="n"/>
      <c r="G77" s="35" t="n"/>
      <c r="H77" s="10">
        <f>IF($B77="","",IF($G77&gt;=100,"完了",IF($G77&gt;0,"進行中","未着手")))</f>
        <v/>
      </c>
      <c r="I77" s="11">
        <f>IF($B77="","",ROUND($F77*(1-$G77/100),1))</f>
        <v/>
      </c>
      <c r="J77" s="12">
        <f>IF(OR($D77="",$E77=""),"",$E77-$D77+1)</f>
        <v/>
      </c>
      <c r="K77" s="12">
        <f>IF(OR($B77="",$E77=""),"",$E77-TODAY())</f>
        <v/>
      </c>
      <c r="L77" s="10">
        <f>IF($B77="","",IF($G77&gt;=100,"完了",IF($E77="","",IF($E77&lt;TODAY(),"遅延",IF($E77-TODAY()&lt;=3,"まもなく","")))))</f>
        <v/>
      </c>
    </row>
    <row r="78" hidden="1" ht="22" customHeight="1">
      <c r="A78" s="31" t="n"/>
      <c r="B78" s="32" t="n"/>
      <c r="C78" s="31" t="n"/>
      <c r="D78" s="33" t="n"/>
      <c r="E78" s="33" t="n"/>
      <c r="F78" s="34" t="n"/>
      <c r="G78" s="35" t="n"/>
      <c r="H78" s="7">
        <f>IF($B78="","",IF($G78&gt;=100,"完了",IF($G78&gt;0,"進行中","未着手")))</f>
        <v/>
      </c>
      <c r="I78" s="8">
        <f>IF($B78="","",ROUND($F78*(1-$G78/100),1))</f>
        <v/>
      </c>
      <c r="J78" s="9">
        <f>IF(OR($D78="",$E78=""),"",$E78-$D78+1)</f>
        <v/>
      </c>
      <c r="K78" s="9">
        <f>IF(OR($B78="",$E78=""),"",$E78-TODAY())</f>
        <v/>
      </c>
      <c r="L78" s="7">
        <f>IF($B78="","",IF($G78&gt;=100,"完了",IF($E78="","",IF($E78&lt;TODAY(),"遅延",IF($E78-TODAY()&lt;=3,"まもなく","")))))</f>
        <v/>
      </c>
    </row>
    <row r="79" hidden="1" ht="22" customHeight="1">
      <c r="A79" s="31" t="n"/>
      <c r="B79" s="32" t="n"/>
      <c r="C79" s="31" t="n"/>
      <c r="D79" s="33" t="n"/>
      <c r="E79" s="33" t="n"/>
      <c r="F79" s="34" t="n"/>
      <c r="G79" s="35" t="n"/>
      <c r="H79" s="10">
        <f>IF($B79="","",IF($G79&gt;=100,"完了",IF($G79&gt;0,"進行中","未着手")))</f>
        <v/>
      </c>
      <c r="I79" s="11">
        <f>IF($B79="","",ROUND($F79*(1-$G79/100),1))</f>
        <v/>
      </c>
      <c r="J79" s="12">
        <f>IF(OR($D79="",$E79=""),"",$E79-$D79+1)</f>
        <v/>
      </c>
      <c r="K79" s="12">
        <f>IF(OR($B79="",$E79=""),"",$E79-TODAY())</f>
        <v/>
      </c>
      <c r="L79" s="10">
        <f>IF($B79="","",IF($G79&gt;=100,"完了",IF($E79="","",IF($E79&lt;TODAY(),"遅延",IF($E79-TODAY()&lt;=3,"まもなく","")))))</f>
        <v/>
      </c>
    </row>
    <row r="80" hidden="1" ht="22" customHeight="1">
      <c r="A80" s="31" t="n"/>
      <c r="B80" s="32" t="n"/>
      <c r="C80" s="31" t="n"/>
      <c r="D80" s="33" t="n"/>
      <c r="E80" s="33" t="n"/>
      <c r="F80" s="34" t="n"/>
      <c r="G80" s="35" t="n"/>
      <c r="H80" s="7">
        <f>IF($B80="","",IF($G80&gt;=100,"完了",IF($G80&gt;0,"進行中","未着手")))</f>
        <v/>
      </c>
      <c r="I80" s="8">
        <f>IF($B80="","",ROUND($F80*(1-$G80/100),1))</f>
        <v/>
      </c>
      <c r="J80" s="9">
        <f>IF(OR($D80="",$E80=""),"",$E80-$D80+1)</f>
        <v/>
      </c>
      <c r="K80" s="9">
        <f>IF(OR($B80="",$E80=""),"",$E80-TODAY())</f>
        <v/>
      </c>
      <c r="L80" s="7">
        <f>IF($B80="","",IF($G80&gt;=100,"完了",IF($E80="","",IF($E80&lt;TODAY(),"遅延",IF($E80-TODAY()&lt;=3,"まもなく","")))))</f>
        <v/>
      </c>
    </row>
    <row r="81" hidden="1" ht="22" customHeight="1">
      <c r="A81" s="31" t="n"/>
      <c r="B81" s="32" t="n"/>
      <c r="C81" s="31" t="n"/>
      <c r="D81" s="33" t="n"/>
      <c r="E81" s="33" t="n"/>
      <c r="F81" s="34" t="n"/>
      <c r="G81" s="35" t="n"/>
      <c r="H81" s="10">
        <f>IF($B81="","",IF($G81&gt;=100,"完了",IF($G81&gt;0,"進行中","未着手")))</f>
        <v/>
      </c>
      <c r="I81" s="11">
        <f>IF($B81="","",ROUND($F81*(1-$G81/100),1))</f>
        <v/>
      </c>
      <c r="J81" s="12">
        <f>IF(OR($D81="",$E81=""),"",$E81-$D81+1)</f>
        <v/>
      </c>
      <c r="K81" s="12">
        <f>IF(OR($B81="",$E81=""),"",$E81-TODAY())</f>
        <v/>
      </c>
      <c r="L81" s="10">
        <f>IF($B81="","",IF($G81&gt;=100,"完了",IF($E81="","",IF($E81&lt;TODAY(),"遅延",IF($E81-TODAY()&lt;=3,"まもなく","")))))</f>
        <v/>
      </c>
    </row>
    <row r="82" hidden="1" ht="22" customHeight="1">
      <c r="A82" s="31" t="n"/>
      <c r="B82" s="32" t="n"/>
      <c r="C82" s="31" t="n"/>
      <c r="D82" s="33" t="n"/>
      <c r="E82" s="33" t="n"/>
      <c r="F82" s="34" t="n"/>
      <c r="G82" s="35" t="n"/>
      <c r="H82" s="7">
        <f>IF($B82="","",IF($G82&gt;=100,"完了",IF($G82&gt;0,"進行中","未着手")))</f>
        <v/>
      </c>
      <c r="I82" s="8">
        <f>IF($B82="","",ROUND($F82*(1-$G82/100),1))</f>
        <v/>
      </c>
      <c r="J82" s="9">
        <f>IF(OR($D82="",$E82=""),"",$E82-$D82+1)</f>
        <v/>
      </c>
      <c r="K82" s="9">
        <f>IF(OR($B82="",$E82=""),"",$E82-TODAY())</f>
        <v/>
      </c>
      <c r="L82" s="7">
        <f>IF($B82="","",IF($G82&gt;=100,"完了",IF($E82="","",IF($E82&lt;TODAY(),"遅延",IF($E82-TODAY()&lt;=3,"まもなく","")))))</f>
        <v/>
      </c>
    </row>
    <row r="83" hidden="1" ht="22" customHeight="1">
      <c r="A83" s="31" t="n"/>
      <c r="B83" s="32" t="n"/>
      <c r="C83" s="31" t="n"/>
      <c r="D83" s="33" t="n"/>
      <c r="E83" s="33" t="n"/>
      <c r="F83" s="34" t="n"/>
      <c r="G83" s="35" t="n"/>
      <c r="H83" s="10">
        <f>IF($B83="","",IF($G83&gt;=100,"完了",IF($G83&gt;0,"進行中","未着手")))</f>
        <v/>
      </c>
      <c r="I83" s="11">
        <f>IF($B83="","",ROUND($F83*(1-$G83/100),1))</f>
        <v/>
      </c>
      <c r="J83" s="12">
        <f>IF(OR($D83="",$E83=""),"",$E83-$D83+1)</f>
        <v/>
      </c>
      <c r="K83" s="12">
        <f>IF(OR($B83="",$E83=""),"",$E83-TODAY())</f>
        <v/>
      </c>
      <c r="L83" s="10">
        <f>IF($B83="","",IF($G83&gt;=100,"完了",IF($E83="","",IF($E83&lt;TODAY(),"遅延",IF($E83-TODAY()&lt;=3,"まもなく","")))))</f>
        <v/>
      </c>
    </row>
    <row r="84" hidden="1" ht="22" customHeight="1">
      <c r="A84" s="31" t="n"/>
      <c r="B84" s="32" t="n"/>
      <c r="C84" s="31" t="n"/>
      <c r="D84" s="33" t="n"/>
      <c r="E84" s="33" t="n"/>
      <c r="F84" s="34" t="n"/>
      <c r="G84" s="35" t="n"/>
      <c r="H84" s="7">
        <f>IF($B84="","",IF($G84&gt;=100,"完了",IF($G84&gt;0,"進行中","未着手")))</f>
        <v/>
      </c>
      <c r="I84" s="8">
        <f>IF($B84="","",ROUND($F84*(1-$G84/100),1))</f>
        <v/>
      </c>
      <c r="J84" s="9">
        <f>IF(OR($D84="",$E84=""),"",$E84-$D84+1)</f>
        <v/>
      </c>
      <c r="K84" s="9">
        <f>IF(OR($B84="",$E84=""),"",$E84-TODAY())</f>
        <v/>
      </c>
      <c r="L84" s="7">
        <f>IF($B84="","",IF($G84&gt;=100,"完了",IF($E84="","",IF($E84&lt;TODAY(),"遅延",IF($E84-TODAY()&lt;=3,"まもなく","")))))</f>
        <v/>
      </c>
    </row>
    <row r="85" hidden="1" ht="22" customHeight="1">
      <c r="A85" s="31" t="n"/>
      <c r="B85" s="32" t="n"/>
      <c r="C85" s="31" t="n"/>
      <c r="D85" s="33" t="n"/>
      <c r="E85" s="33" t="n"/>
      <c r="F85" s="34" t="n"/>
      <c r="G85" s="35" t="n"/>
      <c r="H85" s="10">
        <f>IF($B85="","",IF($G85&gt;=100,"完了",IF($G85&gt;0,"進行中","未着手")))</f>
        <v/>
      </c>
      <c r="I85" s="11">
        <f>IF($B85="","",ROUND($F85*(1-$G85/100),1))</f>
        <v/>
      </c>
      <c r="J85" s="12">
        <f>IF(OR($D85="",$E85=""),"",$E85-$D85+1)</f>
        <v/>
      </c>
      <c r="K85" s="12">
        <f>IF(OR($B85="",$E85=""),"",$E85-TODAY())</f>
        <v/>
      </c>
      <c r="L85" s="10">
        <f>IF($B85="","",IF($G85&gt;=100,"完了",IF($E85="","",IF($E85&lt;TODAY(),"遅延",IF($E85-TODAY()&lt;=3,"まもなく","")))))</f>
        <v/>
      </c>
    </row>
    <row r="86" hidden="1" ht="22" customHeight="1">
      <c r="A86" s="31" t="n"/>
      <c r="B86" s="32" t="n"/>
      <c r="C86" s="31" t="n"/>
      <c r="D86" s="33" t="n"/>
      <c r="E86" s="33" t="n"/>
      <c r="F86" s="34" t="n"/>
      <c r="G86" s="35" t="n"/>
      <c r="H86" s="7">
        <f>IF($B86="","",IF($G86&gt;=100,"完了",IF($G86&gt;0,"進行中","未着手")))</f>
        <v/>
      </c>
      <c r="I86" s="8">
        <f>IF($B86="","",ROUND($F86*(1-$G86/100),1))</f>
        <v/>
      </c>
      <c r="J86" s="9">
        <f>IF(OR($D86="",$E86=""),"",$E86-$D86+1)</f>
        <v/>
      </c>
      <c r="K86" s="9">
        <f>IF(OR($B86="",$E86=""),"",$E86-TODAY())</f>
        <v/>
      </c>
      <c r="L86" s="7">
        <f>IF($B86="","",IF($G86&gt;=100,"完了",IF($E86="","",IF($E86&lt;TODAY(),"遅延",IF($E86-TODAY()&lt;=3,"まもなく","")))))</f>
        <v/>
      </c>
    </row>
    <row r="87" hidden="1" ht="22" customHeight="1">
      <c r="A87" s="31" t="n"/>
      <c r="B87" s="32" t="n"/>
      <c r="C87" s="31" t="n"/>
      <c r="D87" s="33" t="n"/>
      <c r="E87" s="33" t="n"/>
      <c r="F87" s="34" t="n"/>
      <c r="G87" s="35" t="n"/>
      <c r="H87" s="10">
        <f>IF($B87="","",IF($G87&gt;=100,"完了",IF($G87&gt;0,"進行中","未着手")))</f>
        <v/>
      </c>
      <c r="I87" s="11">
        <f>IF($B87="","",ROUND($F87*(1-$G87/100),1))</f>
        <v/>
      </c>
      <c r="J87" s="12">
        <f>IF(OR($D87="",$E87=""),"",$E87-$D87+1)</f>
        <v/>
      </c>
      <c r="K87" s="12">
        <f>IF(OR($B87="",$E87=""),"",$E87-TODAY())</f>
        <v/>
      </c>
      <c r="L87" s="10">
        <f>IF($B87="","",IF($G87&gt;=100,"完了",IF($E87="","",IF($E87&lt;TODAY(),"遅延",IF($E87-TODAY()&lt;=3,"まもなく","")))))</f>
        <v/>
      </c>
    </row>
    <row r="88" hidden="1" ht="22" customHeight="1">
      <c r="A88" s="31" t="n"/>
      <c r="B88" s="32" t="n"/>
      <c r="C88" s="31" t="n"/>
      <c r="D88" s="33" t="n"/>
      <c r="E88" s="33" t="n"/>
      <c r="F88" s="34" t="n"/>
      <c r="G88" s="35" t="n"/>
      <c r="H88" s="7">
        <f>IF($B88="","",IF($G88&gt;=100,"完了",IF($G88&gt;0,"進行中","未着手")))</f>
        <v/>
      </c>
      <c r="I88" s="8">
        <f>IF($B88="","",ROUND($F88*(1-$G88/100),1))</f>
        <v/>
      </c>
      <c r="J88" s="9">
        <f>IF(OR($D88="",$E88=""),"",$E88-$D88+1)</f>
        <v/>
      </c>
      <c r="K88" s="9">
        <f>IF(OR($B88="",$E88=""),"",$E88-TODAY())</f>
        <v/>
      </c>
      <c r="L88" s="7">
        <f>IF($B88="","",IF($G88&gt;=100,"完了",IF($E88="","",IF($E88&lt;TODAY(),"遅延",IF($E88-TODAY()&lt;=3,"まもなく","")))))</f>
        <v/>
      </c>
    </row>
    <row r="89" hidden="1" ht="22" customHeight="1">
      <c r="A89" s="31" t="n"/>
      <c r="B89" s="32" t="n"/>
      <c r="C89" s="31" t="n"/>
      <c r="D89" s="33" t="n"/>
      <c r="E89" s="33" t="n"/>
      <c r="F89" s="34" t="n"/>
      <c r="G89" s="35" t="n"/>
      <c r="H89" s="10">
        <f>IF($B89="","",IF($G89&gt;=100,"完了",IF($G89&gt;0,"進行中","未着手")))</f>
        <v/>
      </c>
      <c r="I89" s="11">
        <f>IF($B89="","",ROUND($F89*(1-$G89/100),1))</f>
        <v/>
      </c>
      <c r="J89" s="12">
        <f>IF(OR($D89="",$E89=""),"",$E89-$D89+1)</f>
        <v/>
      </c>
      <c r="K89" s="12">
        <f>IF(OR($B89="",$E89=""),"",$E89-TODAY())</f>
        <v/>
      </c>
      <c r="L89" s="10">
        <f>IF($B89="","",IF($G89&gt;=100,"完了",IF($E89="","",IF($E89&lt;TODAY(),"遅延",IF($E89-TODAY()&lt;=3,"まもなく","")))))</f>
        <v/>
      </c>
    </row>
    <row r="90" hidden="1" ht="22" customHeight="1">
      <c r="A90" s="31" t="n"/>
      <c r="B90" s="32" t="n"/>
      <c r="C90" s="31" t="n"/>
      <c r="D90" s="33" t="n"/>
      <c r="E90" s="33" t="n"/>
      <c r="F90" s="34" t="n"/>
      <c r="G90" s="35" t="n"/>
      <c r="H90" s="7">
        <f>IF($B90="","",IF($G90&gt;=100,"完了",IF($G90&gt;0,"進行中","未着手")))</f>
        <v/>
      </c>
      <c r="I90" s="8">
        <f>IF($B90="","",ROUND($F90*(1-$G90/100),1))</f>
        <v/>
      </c>
      <c r="J90" s="9">
        <f>IF(OR($D90="",$E90=""),"",$E90-$D90+1)</f>
        <v/>
      </c>
      <c r="K90" s="9">
        <f>IF(OR($B90="",$E90=""),"",$E90-TODAY())</f>
        <v/>
      </c>
      <c r="L90" s="7">
        <f>IF($B90="","",IF($G90&gt;=100,"完了",IF($E90="","",IF($E90&lt;TODAY(),"遅延",IF($E90-TODAY()&lt;=3,"まもなく","")))))</f>
        <v/>
      </c>
    </row>
    <row r="91" hidden="1" ht="22" customHeight="1">
      <c r="A91" s="31" t="n"/>
      <c r="B91" s="32" t="n"/>
      <c r="C91" s="31" t="n"/>
      <c r="D91" s="33" t="n"/>
      <c r="E91" s="33" t="n"/>
      <c r="F91" s="34" t="n"/>
      <c r="G91" s="35" t="n"/>
      <c r="H91" s="10">
        <f>IF($B91="","",IF($G91&gt;=100,"完了",IF($G91&gt;0,"進行中","未着手")))</f>
        <v/>
      </c>
      <c r="I91" s="11">
        <f>IF($B91="","",ROUND($F91*(1-$G91/100),1))</f>
        <v/>
      </c>
      <c r="J91" s="12">
        <f>IF(OR($D91="",$E91=""),"",$E91-$D91+1)</f>
        <v/>
      </c>
      <c r="K91" s="12">
        <f>IF(OR($B91="",$E91=""),"",$E91-TODAY())</f>
        <v/>
      </c>
      <c r="L91" s="10">
        <f>IF($B91="","",IF($G91&gt;=100,"完了",IF($E91="","",IF($E91&lt;TODAY(),"遅延",IF($E91-TODAY()&lt;=3,"まもなく","")))))</f>
        <v/>
      </c>
    </row>
    <row r="92" hidden="1" ht="22" customHeight="1">
      <c r="A92" s="31" t="n"/>
      <c r="B92" s="32" t="n"/>
      <c r="C92" s="31" t="n"/>
      <c r="D92" s="33" t="n"/>
      <c r="E92" s="33" t="n"/>
      <c r="F92" s="34" t="n"/>
      <c r="G92" s="35" t="n"/>
      <c r="H92" s="7">
        <f>IF($B92="","",IF($G92&gt;=100,"完了",IF($G92&gt;0,"進行中","未着手")))</f>
        <v/>
      </c>
      <c r="I92" s="8">
        <f>IF($B92="","",ROUND($F92*(1-$G92/100),1))</f>
        <v/>
      </c>
      <c r="J92" s="9">
        <f>IF(OR($D92="",$E92=""),"",$E92-$D92+1)</f>
        <v/>
      </c>
      <c r="K92" s="9">
        <f>IF(OR($B92="",$E92=""),"",$E92-TODAY())</f>
        <v/>
      </c>
      <c r="L92" s="7">
        <f>IF($B92="","",IF($G92&gt;=100,"完了",IF($E92="","",IF($E92&lt;TODAY(),"遅延",IF($E92-TODAY()&lt;=3,"まもなく","")))))</f>
        <v/>
      </c>
    </row>
    <row r="93" hidden="1" ht="22" customHeight="1">
      <c r="A93" s="31" t="n"/>
      <c r="B93" s="32" t="n"/>
      <c r="C93" s="31" t="n"/>
      <c r="D93" s="33" t="n"/>
      <c r="E93" s="33" t="n"/>
      <c r="F93" s="34" t="n"/>
      <c r="G93" s="35" t="n"/>
      <c r="H93" s="10">
        <f>IF($B93="","",IF($G93&gt;=100,"完了",IF($G93&gt;0,"進行中","未着手")))</f>
        <v/>
      </c>
      <c r="I93" s="11">
        <f>IF($B93="","",ROUND($F93*(1-$G93/100),1))</f>
        <v/>
      </c>
      <c r="J93" s="12">
        <f>IF(OR($D93="",$E93=""),"",$E93-$D93+1)</f>
        <v/>
      </c>
      <c r="K93" s="12">
        <f>IF(OR($B93="",$E93=""),"",$E93-TODAY())</f>
        <v/>
      </c>
      <c r="L93" s="10">
        <f>IF($B93="","",IF($G93&gt;=100,"完了",IF($E93="","",IF($E93&lt;TODAY(),"遅延",IF($E93-TODAY()&lt;=3,"まもなく","")))))</f>
        <v/>
      </c>
    </row>
    <row r="94" hidden="1" ht="22" customHeight="1">
      <c r="A94" s="31" t="n"/>
      <c r="B94" s="32" t="n"/>
      <c r="C94" s="31" t="n"/>
      <c r="D94" s="33" t="n"/>
      <c r="E94" s="33" t="n"/>
      <c r="F94" s="34" t="n"/>
      <c r="G94" s="35" t="n"/>
      <c r="H94" s="7">
        <f>IF($B94="","",IF($G94&gt;=100,"完了",IF($G94&gt;0,"進行中","未着手")))</f>
        <v/>
      </c>
      <c r="I94" s="8">
        <f>IF($B94="","",ROUND($F94*(1-$G94/100),1))</f>
        <v/>
      </c>
      <c r="J94" s="9">
        <f>IF(OR($D94="",$E94=""),"",$E94-$D94+1)</f>
        <v/>
      </c>
      <c r="K94" s="9">
        <f>IF(OR($B94="",$E94=""),"",$E94-TODAY())</f>
        <v/>
      </c>
      <c r="L94" s="7">
        <f>IF($B94="","",IF($G94&gt;=100,"完了",IF($E94="","",IF($E94&lt;TODAY(),"遅延",IF($E94-TODAY()&lt;=3,"まもなく","")))))</f>
        <v/>
      </c>
    </row>
    <row r="95" hidden="1" ht="22" customHeight="1">
      <c r="A95" s="31" t="n"/>
      <c r="B95" s="32" t="n"/>
      <c r="C95" s="31" t="n"/>
      <c r="D95" s="33" t="n"/>
      <c r="E95" s="33" t="n"/>
      <c r="F95" s="34" t="n"/>
      <c r="G95" s="35" t="n"/>
      <c r="H95" s="10">
        <f>IF($B95="","",IF($G95&gt;=100,"完了",IF($G95&gt;0,"進行中","未着手")))</f>
        <v/>
      </c>
      <c r="I95" s="11">
        <f>IF($B95="","",ROUND($F95*(1-$G95/100),1))</f>
        <v/>
      </c>
      <c r="J95" s="12">
        <f>IF(OR($D95="",$E95=""),"",$E95-$D95+1)</f>
        <v/>
      </c>
      <c r="K95" s="12">
        <f>IF(OR($B95="",$E95=""),"",$E95-TODAY())</f>
        <v/>
      </c>
      <c r="L95" s="10">
        <f>IF($B95="","",IF($G95&gt;=100,"完了",IF($E95="","",IF($E95&lt;TODAY(),"遅延",IF($E95-TODAY()&lt;=3,"まもなく","")))))</f>
        <v/>
      </c>
    </row>
    <row r="96" hidden="1" ht="22" customHeight="1">
      <c r="A96" s="31" t="n"/>
      <c r="B96" s="32" t="n"/>
      <c r="C96" s="31" t="n"/>
      <c r="D96" s="33" t="n"/>
      <c r="E96" s="33" t="n"/>
      <c r="F96" s="34" t="n"/>
      <c r="G96" s="35" t="n"/>
      <c r="H96" s="7">
        <f>IF($B96="","",IF($G96&gt;=100,"完了",IF($G96&gt;0,"進行中","未着手")))</f>
        <v/>
      </c>
      <c r="I96" s="8">
        <f>IF($B96="","",ROUND($F96*(1-$G96/100),1))</f>
        <v/>
      </c>
      <c r="J96" s="9">
        <f>IF(OR($D96="",$E96=""),"",$E96-$D96+1)</f>
        <v/>
      </c>
      <c r="K96" s="9">
        <f>IF(OR($B96="",$E96=""),"",$E96-TODAY())</f>
        <v/>
      </c>
      <c r="L96" s="7">
        <f>IF($B96="","",IF($G96&gt;=100,"完了",IF($E96="","",IF($E96&lt;TODAY(),"遅延",IF($E96-TODAY()&lt;=3,"まもなく","")))))</f>
        <v/>
      </c>
    </row>
    <row r="97" hidden="1" ht="22" customHeight="1">
      <c r="A97" s="31" t="n"/>
      <c r="B97" s="32" t="n"/>
      <c r="C97" s="31" t="n"/>
      <c r="D97" s="33" t="n"/>
      <c r="E97" s="33" t="n"/>
      <c r="F97" s="34" t="n"/>
      <c r="G97" s="35" t="n"/>
      <c r="H97" s="10">
        <f>IF($B97="","",IF($G97&gt;=100,"完了",IF($G97&gt;0,"進行中","未着手")))</f>
        <v/>
      </c>
      <c r="I97" s="11">
        <f>IF($B97="","",ROUND($F97*(1-$G97/100),1))</f>
        <v/>
      </c>
      <c r="J97" s="12">
        <f>IF(OR($D97="",$E97=""),"",$E97-$D97+1)</f>
        <v/>
      </c>
      <c r="K97" s="12">
        <f>IF(OR($B97="",$E97=""),"",$E97-TODAY())</f>
        <v/>
      </c>
      <c r="L97" s="10">
        <f>IF($B97="","",IF($G97&gt;=100,"完了",IF($E97="","",IF($E97&lt;TODAY(),"遅延",IF($E97-TODAY()&lt;=3,"まもなく","")))))</f>
        <v/>
      </c>
    </row>
    <row r="98" hidden="1" ht="22" customHeight="1">
      <c r="A98" s="31" t="n"/>
      <c r="B98" s="32" t="n"/>
      <c r="C98" s="31" t="n"/>
      <c r="D98" s="33" t="n"/>
      <c r="E98" s="33" t="n"/>
      <c r="F98" s="34" t="n"/>
      <c r="G98" s="35" t="n"/>
      <c r="H98" s="7">
        <f>IF($B98="","",IF($G98&gt;=100,"完了",IF($G98&gt;0,"進行中","未着手")))</f>
        <v/>
      </c>
      <c r="I98" s="8">
        <f>IF($B98="","",ROUND($F98*(1-$G98/100),1))</f>
        <v/>
      </c>
      <c r="J98" s="9">
        <f>IF(OR($D98="",$E98=""),"",$E98-$D98+1)</f>
        <v/>
      </c>
      <c r="K98" s="9">
        <f>IF(OR($B98="",$E98=""),"",$E98-TODAY())</f>
        <v/>
      </c>
      <c r="L98" s="7">
        <f>IF($B98="","",IF($G98&gt;=100,"完了",IF($E98="","",IF($E98&lt;TODAY(),"遅延",IF($E98-TODAY()&lt;=3,"まもなく","")))))</f>
        <v/>
      </c>
    </row>
    <row r="99" hidden="1" ht="22" customHeight="1">
      <c r="A99" s="31" t="n"/>
      <c r="B99" s="32" t="n"/>
      <c r="C99" s="31" t="n"/>
      <c r="D99" s="33" t="n"/>
      <c r="E99" s="33" t="n"/>
      <c r="F99" s="34" t="n"/>
      <c r="G99" s="35" t="n"/>
      <c r="H99" s="10">
        <f>IF($B99="","",IF($G99&gt;=100,"完了",IF($G99&gt;0,"進行中","未着手")))</f>
        <v/>
      </c>
      <c r="I99" s="11">
        <f>IF($B99="","",ROUND($F99*(1-$G99/100),1))</f>
        <v/>
      </c>
      <c r="J99" s="12">
        <f>IF(OR($D99="",$E99=""),"",$E99-$D99+1)</f>
        <v/>
      </c>
      <c r="K99" s="12">
        <f>IF(OR($B99="",$E99=""),"",$E99-TODAY())</f>
        <v/>
      </c>
      <c r="L99" s="10">
        <f>IF($B99="","",IF($G99&gt;=100,"完了",IF($E99="","",IF($E99&lt;TODAY(),"遅延",IF($E99-TODAY()&lt;=3,"まもなく","")))))</f>
        <v/>
      </c>
    </row>
    <row r="100" hidden="1" ht="22" customHeight="1">
      <c r="A100" s="31" t="n"/>
      <c r="B100" s="32" t="n"/>
      <c r="C100" s="31" t="n"/>
      <c r="D100" s="33" t="n"/>
      <c r="E100" s="33" t="n"/>
      <c r="F100" s="34" t="n"/>
      <c r="G100" s="35" t="n"/>
      <c r="H100" s="7">
        <f>IF($B100="","",IF($G100&gt;=100,"完了",IF($G100&gt;0,"進行中","未着手")))</f>
        <v/>
      </c>
      <c r="I100" s="8">
        <f>IF($B100="","",ROUND($F100*(1-$G100/100),1))</f>
        <v/>
      </c>
      <c r="J100" s="9">
        <f>IF(OR($D100="",$E100=""),"",$E100-$D100+1)</f>
        <v/>
      </c>
      <c r="K100" s="9">
        <f>IF(OR($B100="",$E100=""),"",$E100-TODAY())</f>
        <v/>
      </c>
      <c r="L100" s="7">
        <f>IF($B100="","",IF($G100&gt;=100,"完了",IF($E100="","",IF($E100&lt;TODAY(),"遅延",IF($E100-TODAY()&lt;=3,"まもなく","")))))</f>
        <v/>
      </c>
    </row>
    <row r="101" hidden="1" ht="22" customHeight="1">
      <c r="A101" s="31" t="n"/>
      <c r="B101" s="32" t="n"/>
      <c r="C101" s="31" t="n"/>
      <c r="D101" s="33" t="n"/>
      <c r="E101" s="33" t="n"/>
      <c r="F101" s="34" t="n"/>
      <c r="G101" s="35" t="n"/>
      <c r="H101" s="10">
        <f>IF($B101="","",IF($G101&gt;=100,"完了",IF($G101&gt;0,"進行中","未着手")))</f>
        <v/>
      </c>
      <c r="I101" s="11">
        <f>IF($B101="","",ROUND($F101*(1-$G101/100),1))</f>
        <v/>
      </c>
      <c r="J101" s="12">
        <f>IF(OR($D101="",$E101=""),"",$E101-$D101+1)</f>
        <v/>
      </c>
      <c r="K101" s="12">
        <f>IF(OR($B101="",$E101=""),"",$E101-TODAY())</f>
        <v/>
      </c>
      <c r="L101" s="10">
        <f>IF($B101="","",IF($G101&gt;=100,"完了",IF($E101="","",IF($E101&lt;TODAY(),"遅延",IF($E101-TODAY()&lt;=3,"まもなく","")))))</f>
        <v/>
      </c>
    </row>
    <row r="102" hidden="1" ht="22" customHeight="1">
      <c r="A102" s="31" t="n"/>
      <c r="B102" s="32" t="n"/>
      <c r="C102" s="31" t="n"/>
      <c r="D102" s="33" t="n"/>
      <c r="E102" s="33" t="n"/>
      <c r="F102" s="34" t="n"/>
      <c r="G102" s="35" t="n"/>
      <c r="H102" s="7">
        <f>IF($B102="","",IF($G102&gt;=100,"完了",IF($G102&gt;0,"進行中","未着手")))</f>
        <v/>
      </c>
      <c r="I102" s="8">
        <f>IF($B102="","",ROUND($F102*(1-$G102/100),1))</f>
        <v/>
      </c>
      <c r="J102" s="9">
        <f>IF(OR($D102="",$E102=""),"",$E102-$D102+1)</f>
        <v/>
      </c>
      <c r="K102" s="9">
        <f>IF(OR($B102="",$E102=""),"",$E102-TODAY())</f>
        <v/>
      </c>
      <c r="L102" s="7">
        <f>IF($B102="","",IF($G102&gt;=100,"完了",IF($E102="","",IF($E102&lt;TODAY(),"遅延",IF($E102-TODAY()&lt;=3,"まもなく","")))))</f>
        <v/>
      </c>
    </row>
    <row r="103" hidden="1" ht="22" customHeight="1">
      <c r="A103" s="31" t="n"/>
      <c r="B103" s="32" t="n"/>
      <c r="C103" s="31" t="n"/>
      <c r="D103" s="33" t="n"/>
      <c r="E103" s="33" t="n"/>
      <c r="F103" s="34" t="n"/>
      <c r="G103" s="35" t="n"/>
      <c r="H103" s="10">
        <f>IF($B103="","",IF($G103&gt;=100,"完了",IF($G103&gt;0,"進行中","未着手")))</f>
        <v/>
      </c>
      <c r="I103" s="11">
        <f>IF($B103="","",ROUND($F103*(1-$G103/100),1))</f>
        <v/>
      </c>
      <c r="J103" s="12">
        <f>IF(OR($D103="",$E103=""),"",$E103-$D103+1)</f>
        <v/>
      </c>
      <c r="K103" s="12">
        <f>IF(OR($B103="",$E103=""),"",$E103-TODAY())</f>
        <v/>
      </c>
      <c r="L103" s="10">
        <f>IF($B103="","",IF($G103&gt;=100,"完了",IF($E103="","",IF($E103&lt;TODAY(),"遅延",IF($E103-TODAY()&lt;=3,"まもなく","")))))</f>
        <v/>
      </c>
    </row>
    <row r="104" hidden="1" ht="22" customHeight="1">
      <c r="A104" s="31" t="n"/>
      <c r="B104" s="32" t="n"/>
      <c r="C104" s="31" t="n"/>
      <c r="D104" s="33" t="n"/>
      <c r="E104" s="33" t="n"/>
      <c r="F104" s="34" t="n"/>
      <c r="G104" s="35" t="n"/>
      <c r="H104" s="7">
        <f>IF($B104="","",IF($G104&gt;=100,"完了",IF($G104&gt;0,"進行中","未着手")))</f>
        <v/>
      </c>
      <c r="I104" s="8">
        <f>IF($B104="","",ROUND($F104*(1-$G104/100),1))</f>
        <v/>
      </c>
      <c r="J104" s="9">
        <f>IF(OR($D104="",$E104=""),"",$E104-$D104+1)</f>
        <v/>
      </c>
      <c r="K104" s="9">
        <f>IF(OR($B104="",$E104=""),"",$E104-TODAY())</f>
        <v/>
      </c>
      <c r="L104" s="7">
        <f>IF($B104="","",IF($G104&gt;=100,"完了",IF($E104="","",IF($E104&lt;TODAY(),"遅延",IF($E104-TODAY()&lt;=3,"まもなく","")))))</f>
        <v/>
      </c>
    </row>
    <row r="105" hidden="1" ht="22" customHeight="1">
      <c r="A105" s="31" t="n"/>
      <c r="B105" s="32" t="n"/>
      <c r="C105" s="31" t="n"/>
      <c r="D105" s="33" t="n"/>
      <c r="E105" s="33" t="n"/>
      <c r="F105" s="34" t="n"/>
      <c r="G105" s="35" t="n"/>
      <c r="H105" s="10">
        <f>IF($B105="","",IF($G105&gt;=100,"完了",IF($G105&gt;0,"進行中","未着手")))</f>
        <v/>
      </c>
      <c r="I105" s="11">
        <f>IF($B105="","",ROUND($F105*(1-$G105/100),1))</f>
        <v/>
      </c>
      <c r="J105" s="12">
        <f>IF(OR($D105="",$E105=""),"",$E105-$D105+1)</f>
        <v/>
      </c>
      <c r="K105" s="12">
        <f>IF(OR($B105="",$E105=""),"",$E105-TODAY())</f>
        <v/>
      </c>
      <c r="L105" s="10">
        <f>IF($B105="","",IF($G105&gt;=100,"完了",IF($E105="","",IF($E105&lt;TODAY(),"遅延",IF($E105-TODAY()&lt;=3,"まもなく","")))))</f>
        <v/>
      </c>
    </row>
    <row r="106" hidden="1" ht="22" customHeight="1">
      <c r="A106" s="31" t="n"/>
      <c r="B106" s="32" t="n"/>
      <c r="C106" s="31" t="n"/>
      <c r="D106" s="33" t="n"/>
      <c r="E106" s="33" t="n"/>
      <c r="F106" s="34" t="n"/>
      <c r="G106" s="35" t="n"/>
      <c r="H106" s="7">
        <f>IF($B106="","",IF($G106&gt;=100,"完了",IF($G106&gt;0,"進行中","未着手")))</f>
        <v/>
      </c>
      <c r="I106" s="8">
        <f>IF($B106="","",ROUND($F106*(1-$G106/100),1))</f>
        <v/>
      </c>
      <c r="J106" s="9">
        <f>IF(OR($D106="",$E106=""),"",$E106-$D106+1)</f>
        <v/>
      </c>
      <c r="K106" s="9">
        <f>IF(OR($B106="",$E106=""),"",$E106-TODAY())</f>
        <v/>
      </c>
      <c r="L106" s="7">
        <f>IF($B106="","",IF($G106&gt;=100,"完了",IF($E106="","",IF($E106&lt;TODAY(),"遅延",IF($E106-TODAY()&lt;=3,"まもなく","")))))</f>
        <v/>
      </c>
    </row>
    <row r="107" hidden="1" ht="22" customHeight="1">
      <c r="A107" s="31" t="n"/>
      <c r="B107" s="32" t="n"/>
      <c r="C107" s="31" t="n"/>
      <c r="D107" s="33" t="n"/>
      <c r="E107" s="33" t="n"/>
      <c r="F107" s="34" t="n"/>
      <c r="G107" s="35" t="n"/>
      <c r="H107" s="10">
        <f>IF($B107="","",IF($G107&gt;=100,"完了",IF($G107&gt;0,"進行中","未着手")))</f>
        <v/>
      </c>
      <c r="I107" s="11">
        <f>IF($B107="","",ROUND($F107*(1-$G107/100),1))</f>
        <v/>
      </c>
      <c r="J107" s="12">
        <f>IF(OR($D107="",$E107=""),"",$E107-$D107+1)</f>
        <v/>
      </c>
      <c r="K107" s="12">
        <f>IF(OR($B107="",$E107=""),"",$E107-TODAY())</f>
        <v/>
      </c>
      <c r="L107" s="10">
        <f>IF($B107="","",IF($G107&gt;=100,"完了",IF($E107="","",IF($E107&lt;TODAY(),"遅延",IF($E107-TODAY()&lt;=3,"まもなく","")))))</f>
        <v/>
      </c>
    </row>
    <row r="108" hidden="1" ht="22" customHeight="1">
      <c r="A108" s="31" t="n"/>
      <c r="B108" s="32" t="n"/>
      <c r="C108" s="31" t="n"/>
      <c r="D108" s="33" t="n"/>
      <c r="E108" s="33" t="n"/>
      <c r="F108" s="34" t="n"/>
      <c r="G108" s="35" t="n"/>
      <c r="H108" s="7">
        <f>IF($B108="","",IF($G108&gt;=100,"完了",IF($G108&gt;0,"進行中","未着手")))</f>
        <v/>
      </c>
      <c r="I108" s="8">
        <f>IF($B108="","",ROUND($F108*(1-$G108/100),1))</f>
        <v/>
      </c>
      <c r="J108" s="9">
        <f>IF(OR($D108="",$E108=""),"",$E108-$D108+1)</f>
        <v/>
      </c>
      <c r="K108" s="9">
        <f>IF(OR($B108="",$E108=""),"",$E108-TODAY())</f>
        <v/>
      </c>
      <c r="L108" s="7">
        <f>IF($B108="","",IF($G108&gt;=100,"完了",IF($E108="","",IF($E108&lt;TODAY(),"遅延",IF($E108-TODAY()&lt;=3,"まもなく","")))))</f>
        <v/>
      </c>
    </row>
    <row r="109" hidden="1" ht="22" customHeight="1">
      <c r="A109" s="31" t="n"/>
      <c r="B109" s="32" t="n"/>
      <c r="C109" s="31" t="n"/>
      <c r="D109" s="33" t="n"/>
      <c r="E109" s="33" t="n"/>
      <c r="F109" s="34" t="n"/>
      <c r="G109" s="35" t="n"/>
      <c r="H109" s="10">
        <f>IF($B109="","",IF($G109&gt;=100,"完了",IF($G109&gt;0,"進行中","未着手")))</f>
        <v/>
      </c>
      <c r="I109" s="11">
        <f>IF($B109="","",ROUND($F109*(1-$G109/100),1))</f>
        <v/>
      </c>
      <c r="J109" s="12">
        <f>IF(OR($D109="",$E109=""),"",$E109-$D109+1)</f>
        <v/>
      </c>
      <c r="K109" s="12">
        <f>IF(OR($B109="",$E109=""),"",$E109-TODAY())</f>
        <v/>
      </c>
      <c r="L109" s="10">
        <f>IF($B109="","",IF($G109&gt;=100,"完了",IF($E109="","",IF($E109&lt;TODAY(),"遅延",IF($E109-TODAY()&lt;=3,"まもなく","")))))</f>
        <v/>
      </c>
    </row>
    <row r="110" hidden="1" ht="22" customHeight="1">
      <c r="A110" s="31" t="n"/>
      <c r="B110" s="32" t="n"/>
      <c r="C110" s="31" t="n"/>
      <c r="D110" s="33" t="n"/>
      <c r="E110" s="33" t="n"/>
      <c r="F110" s="34" t="n"/>
      <c r="G110" s="35" t="n"/>
      <c r="H110" s="7">
        <f>IF($B110="","",IF($G110&gt;=100,"完了",IF($G110&gt;0,"進行中","未着手")))</f>
        <v/>
      </c>
      <c r="I110" s="8">
        <f>IF($B110="","",ROUND($F110*(1-$G110/100),1))</f>
        <v/>
      </c>
      <c r="J110" s="9">
        <f>IF(OR($D110="",$E110=""),"",$E110-$D110+1)</f>
        <v/>
      </c>
      <c r="K110" s="9">
        <f>IF(OR($B110="",$E110=""),"",$E110-TODAY())</f>
        <v/>
      </c>
      <c r="L110" s="7">
        <f>IF($B110="","",IF($G110&gt;=100,"完了",IF($E110="","",IF($E110&lt;TODAY(),"遅延",IF($E110-TODAY()&lt;=3,"まもなく","")))))</f>
        <v/>
      </c>
    </row>
    <row r="111" hidden="1" ht="22" customHeight="1">
      <c r="A111" s="31" t="n"/>
      <c r="B111" s="32" t="n"/>
      <c r="C111" s="31" t="n"/>
      <c r="D111" s="33" t="n"/>
      <c r="E111" s="33" t="n"/>
      <c r="F111" s="34" t="n"/>
      <c r="G111" s="35" t="n"/>
      <c r="H111" s="10">
        <f>IF($B111="","",IF($G111&gt;=100,"完了",IF($G111&gt;0,"進行中","未着手")))</f>
        <v/>
      </c>
      <c r="I111" s="11">
        <f>IF($B111="","",ROUND($F111*(1-$G111/100),1))</f>
        <v/>
      </c>
      <c r="J111" s="12">
        <f>IF(OR($D111="",$E111=""),"",$E111-$D111+1)</f>
        <v/>
      </c>
      <c r="K111" s="12">
        <f>IF(OR($B111="",$E111=""),"",$E111-TODAY())</f>
        <v/>
      </c>
      <c r="L111" s="10">
        <f>IF($B111="","",IF($G111&gt;=100,"完了",IF($E111="","",IF($E111&lt;TODAY(),"遅延",IF($E111-TODAY()&lt;=3,"まもなく","")))))</f>
        <v/>
      </c>
    </row>
    <row r="112" hidden="1" ht="22" customHeight="1">
      <c r="A112" s="31" t="n"/>
      <c r="B112" s="32" t="n"/>
      <c r="C112" s="31" t="n"/>
      <c r="D112" s="33" t="n"/>
      <c r="E112" s="33" t="n"/>
      <c r="F112" s="34" t="n"/>
      <c r="G112" s="35" t="n"/>
      <c r="H112" s="7">
        <f>IF($B112="","",IF($G112&gt;=100,"完了",IF($G112&gt;0,"進行中","未着手")))</f>
        <v/>
      </c>
      <c r="I112" s="8">
        <f>IF($B112="","",ROUND($F112*(1-$G112/100),1))</f>
        <v/>
      </c>
      <c r="J112" s="9">
        <f>IF(OR($D112="",$E112=""),"",$E112-$D112+1)</f>
        <v/>
      </c>
      <c r="K112" s="9">
        <f>IF(OR($B112="",$E112=""),"",$E112-TODAY())</f>
        <v/>
      </c>
      <c r="L112" s="7">
        <f>IF($B112="","",IF($G112&gt;=100,"完了",IF($E112="","",IF($E112&lt;TODAY(),"遅延",IF($E112-TODAY()&lt;=3,"まもなく","")))))</f>
        <v/>
      </c>
    </row>
    <row r="113" hidden="1" ht="22" customHeight="1">
      <c r="A113" s="31" t="n"/>
      <c r="B113" s="32" t="n"/>
      <c r="C113" s="31" t="n"/>
      <c r="D113" s="33" t="n"/>
      <c r="E113" s="33" t="n"/>
      <c r="F113" s="34" t="n"/>
      <c r="G113" s="35" t="n"/>
      <c r="H113" s="10">
        <f>IF($B113="","",IF($G113&gt;=100,"完了",IF($G113&gt;0,"進行中","未着手")))</f>
        <v/>
      </c>
      <c r="I113" s="11">
        <f>IF($B113="","",ROUND($F113*(1-$G113/100),1))</f>
        <v/>
      </c>
      <c r="J113" s="12">
        <f>IF(OR($D113="",$E113=""),"",$E113-$D113+1)</f>
        <v/>
      </c>
      <c r="K113" s="12">
        <f>IF(OR($B113="",$E113=""),"",$E113-TODAY())</f>
        <v/>
      </c>
      <c r="L113" s="10">
        <f>IF($B113="","",IF($G113&gt;=100,"完了",IF($E113="","",IF($E113&lt;TODAY(),"遅延",IF($E113-TODAY()&lt;=3,"まもなく","")))))</f>
        <v/>
      </c>
    </row>
    <row r="114" hidden="1" ht="22" customHeight="1">
      <c r="A114" s="31" t="n"/>
      <c r="B114" s="32" t="n"/>
      <c r="C114" s="31" t="n"/>
      <c r="D114" s="33" t="n"/>
      <c r="E114" s="33" t="n"/>
      <c r="F114" s="34" t="n"/>
      <c r="G114" s="35" t="n"/>
      <c r="H114" s="7">
        <f>IF($B114="","",IF($G114&gt;=100,"完了",IF($G114&gt;0,"進行中","未着手")))</f>
        <v/>
      </c>
      <c r="I114" s="8">
        <f>IF($B114="","",ROUND($F114*(1-$G114/100),1))</f>
        <v/>
      </c>
      <c r="J114" s="9">
        <f>IF(OR($D114="",$E114=""),"",$E114-$D114+1)</f>
        <v/>
      </c>
      <c r="K114" s="9">
        <f>IF(OR($B114="",$E114=""),"",$E114-TODAY())</f>
        <v/>
      </c>
      <c r="L114" s="7">
        <f>IF($B114="","",IF($G114&gt;=100,"完了",IF($E114="","",IF($E114&lt;TODAY(),"遅延",IF($E114-TODAY()&lt;=3,"まもなく","")))))</f>
        <v/>
      </c>
    </row>
    <row r="115" hidden="1" ht="22" customHeight="1">
      <c r="A115" s="31" t="n"/>
      <c r="B115" s="32" t="n"/>
      <c r="C115" s="31" t="n"/>
      <c r="D115" s="33" t="n"/>
      <c r="E115" s="33" t="n"/>
      <c r="F115" s="34" t="n"/>
      <c r="G115" s="35" t="n"/>
      <c r="H115" s="10">
        <f>IF($B115="","",IF($G115&gt;=100,"完了",IF($G115&gt;0,"進行中","未着手")))</f>
        <v/>
      </c>
      <c r="I115" s="11">
        <f>IF($B115="","",ROUND($F115*(1-$G115/100),1))</f>
        <v/>
      </c>
      <c r="J115" s="12">
        <f>IF(OR($D115="",$E115=""),"",$E115-$D115+1)</f>
        <v/>
      </c>
      <c r="K115" s="12">
        <f>IF(OR($B115="",$E115=""),"",$E115-TODAY())</f>
        <v/>
      </c>
      <c r="L115" s="10">
        <f>IF($B115="","",IF($G115&gt;=100,"完了",IF($E115="","",IF($E115&lt;TODAY(),"遅延",IF($E115-TODAY()&lt;=3,"まもなく","")))))</f>
        <v/>
      </c>
    </row>
    <row r="116" hidden="1" ht="22" customHeight="1">
      <c r="A116" s="31" t="n"/>
      <c r="B116" s="32" t="n"/>
      <c r="C116" s="31" t="n"/>
      <c r="D116" s="33" t="n"/>
      <c r="E116" s="33" t="n"/>
      <c r="F116" s="34" t="n"/>
      <c r="G116" s="35" t="n"/>
      <c r="H116" s="7">
        <f>IF($B116="","",IF($G116&gt;=100,"完了",IF($G116&gt;0,"進行中","未着手")))</f>
        <v/>
      </c>
      <c r="I116" s="8">
        <f>IF($B116="","",ROUND($F116*(1-$G116/100),1))</f>
        <v/>
      </c>
      <c r="J116" s="9">
        <f>IF(OR($D116="",$E116=""),"",$E116-$D116+1)</f>
        <v/>
      </c>
      <c r="K116" s="9">
        <f>IF(OR($B116="",$E116=""),"",$E116-TODAY())</f>
        <v/>
      </c>
      <c r="L116" s="7">
        <f>IF($B116="","",IF($G116&gt;=100,"完了",IF($E116="","",IF($E116&lt;TODAY(),"遅延",IF($E116-TODAY()&lt;=3,"まもなく","")))))</f>
        <v/>
      </c>
    </row>
    <row r="117" hidden="1" ht="22" customHeight="1">
      <c r="A117" s="31" t="n"/>
      <c r="B117" s="32" t="n"/>
      <c r="C117" s="31" t="n"/>
      <c r="D117" s="33" t="n"/>
      <c r="E117" s="33" t="n"/>
      <c r="F117" s="34" t="n"/>
      <c r="G117" s="35" t="n"/>
      <c r="H117" s="10">
        <f>IF($B117="","",IF($G117&gt;=100,"完了",IF($G117&gt;0,"進行中","未着手")))</f>
        <v/>
      </c>
      <c r="I117" s="11">
        <f>IF($B117="","",ROUND($F117*(1-$G117/100),1))</f>
        <v/>
      </c>
      <c r="J117" s="12">
        <f>IF(OR($D117="",$E117=""),"",$E117-$D117+1)</f>
        <v/>
      </c>
      <c r="K117" s="12">
        <f>IF(OR($B117="",$E117=""),"",$E117-TODAY())</f>
        <v/>
      </c>
      <c r="L117" s="10">
        <f>IF($B117="","",IF($G117&gt;=100,"完了",IF($E117="","",IF($E117&lt;TODAY(),"遅延",IF($E117-TODAY()&lt;=3,"まもなく","")))))</f>
        <v/>
      </c>
    </row>
    <row r="118" hidden="1" ht="22" customHeight="1">
      <c r="A118" s="31" t="n"/>
      <c r="B118" s="32" t="n"/>
      <c r="C118" s="31" t="n"/>
      <c r="D118" s="33" t="n"/>
      <c r="E118" s="33" t="n"/>
      <c r="F118" s="34" t="n"/>
      <c r="G118" s="35" t="n"/>
      <c r="H118" s="7">
        <f>IF($B118="","",IF($G118&gt;=100,"完了",IF($G118&gt;0,"進行中","未着手")))</f>
        <v/>
      </c>
      <c r="I118" s="8">
        <f>IF($B118="","",ROUND($F118*(1-$G118/100),1))</f>
        <v/>
      </c>
      <c r="J118" s="9">
        <f>IF(OR($D118="",$E118=""),"",$E118-$D118+1)</f>
        <v/>
      </c>
      <c r="K118" s="9">
        <f>IF(OR($B118="",$E118=""),"",$E118-TODAY())</f>
        <v/>
      </c>
      <c r="L118" s="7">
        <f>IF($B118="","",IF($G118&gt;=100,"完了",IF($E118="","",IF($E118&lt;TODAY(),"遅延",IF($E118-TODAY()&lt;=3,"まもなく","")))))</f>
        <v/>
      </c>
    </row>
    <row r="119" hidden="1" ht="22" customHeight="1">
      <c r="A119" s="31" t="n"/>
      <c r="B119" s="32" t="n"/>
      <c r="C119" s="31" t="n"/>
      <c r="D119" s="33" t="n"/>
      <c r="E119" s="33" t="n"/>
      <c r="F119" s="34" t="n"/>
      <c r="G119" s="35" t="n"/>
      <c r="H119" s="10">
        <f>IF($B119="","",IF($G119&gt;=100,"完了",IF($G119&gt;0,"進行中","未着手")))</f>
        <v/>
      </c>
      <c r="I119" s="11">
        <f>IF($B119="","",ROUND($F119*(1-$G119/100),1))</f>
        <v/>
      </c>
      <c r="J119" s="12">
        <f>IF(OR($D119="",$E119=""),"",$E119-$D119+1)</f>
        <v/>
      </c>
      <c r="K119" s="12">
        <f>IF(OR($B119="",$E119=""),"",$E119-TODAY())</f>
        <v/>
      </c>
      <c r="L119" s="10">
        <f>IF($B119="","",IF($G119&gt;=100,"完了",IF($E119="","",IF($E119&lt;TODAY(),"遅延",IF($E119-TODAY()&lt;=3,"まもなく","")))))</f>
        <v/>
      </c>
    </row>
    <row r="120" hidden="1" ht="22" customHeight="1">
      <c r="A120" s="31" t="n"/>
      <c r="B120" s="32" t="n"/>
      <c r="C120" s="31" t="n"/>
      <c r="D120" s="33" t="n"/>
      <c r="E120" s="33" t="n"/>
      <c r="F120" s="34" t="n"/>
      <c r="G120" s="35" t="n"/>
      <c r="H120" s="7">
        <f>IF($B120="","",IF($G120&gt;=100,"完了",IF($G120&gt;0,"進行中","未着手")))</f>
        <v/>
      </c>
      <c r="I120" s="8">
        <f>IF($B120="","",ROUND($F120*(1-$G120/100),1))</f>
        <v/>
      </c>
      <c r="J120" s="9">
        <f>IF(OR($D120="",$E120=""),"",$E120-$D120+1)</f>
        <v/>
      </c>
      <c r="K120" s="9">
        <f>IF(OR($B120="",$E120=""),"",$E120-TODAY())</f>
        <v/>
      </c>
      <c r="L120" s="7">
        <f>IF($B120="","",IF($G120&gt;=100,"完了",IF($E120="","",IF($E120&lt;TODAY(),"遅延",IF($E120-TODAY()&lt;=3,"まもなく","")))))</f>
        <v/>
      </c>
    </row>
    <row r="121" hidden="1" ht="22" customHeight="1">
      <c r="A121" s="31" t="n"/>
      <c r="B121" s="32" t="n"/>
      <c r="C121" s="31" t="n"/>
      <c r="D121" s="33" t="n"/>
      <c r="E121" s="33" t="n"/>
      <c r="F121" s="34" t="n"/>
      <c r="G121" s="35" t="n"/>
      <c r="H121" s="10">
        <f>IF($B121="","",IF($G121&gt;=100,"完了",IF($G121&gt;0,"進行中","未着手")))</f>
        <v/>
      </c>
      <c r="I121" s="11">
        <f>IF($B121="","",ROUND($F121*(1-$G121/100),1))</f>
        <v/>
      </c>
      <c r="J121" s="12">
        <f>IF(OR($D121="",$E121=""),"",$E121-$D121+1)</f>
        <v/>
      </c>
      <c r="K121" s="12">
        <f>IF(OR($B121="",$E121=""),"",$E121-TODAY())</f>
        <v/>
      </c>
      <c r="L121" s="10">
        <f>IF($B121="","",IF($G121&gt;=100,"完了",IF($E121="","",IF($E121&lt;TODAY(),"遅延",IF($E121-TODAY()&lt;=3,"まもなく","")))))</f>
        <v/>
      </c>
    </row>
    <row r="122" hidden="1" ht="22" customHeight="1">
      <c r="A122" s="31" t="n"/>
      <c r="B122" s="32" t="n"/>
      <c r="C122" s="31" t="n"/>
      <c r="D122" s="33" t="n"/>
      <c r="E122" s="33" t="n"/>
      <c r="F122" s="34" t="n"/>
      <c r="G122" s="35" t="n"/>
      <c r="H122" s="7">
        <f>IF($B122="","",IF($G122&gt;=100,"完了",IF($G122&gt;0,"進行中","未着手")))</f>
        <v/>
      </c>
      <c r="I122" s="8">
        <f>IF($B122="","",ROUND($F122*(1-$G122/100),1))</f>
        <v/>
      </c>
      <c r="J122" s="9">
        <f>IF(OR($D122="",$E122=""),"",$E122-$D122+1)</f>
        <v/>
      </c>
      <c r="K122" s="9">
        <f>IF(OR($B122="",$E122=""),"",$E122-TODAY())</f>
        <v/>
      </c>
      <c r="L122" s="7">
        <f>IF($B122="","",IF($G122&gt;=100,"完了",IF($E122="","",IF($E122&lt;TODAY(),"遅延",IF($E122-TODAY()&lt;=3,"まもなく","")))))</f>
        <v/>
      </c>
    </row>
    <row r="123" hidden="1" ht="22" customHeight="1">
      <c r="A123" s="31" t="n"/>
      <c r="B123" s="32" t="n"/>
      <c r="C123" s="31" t="n"/>
      <c r="D123" s="33" t="n"/>
      <c r="E123" s="33" t="n"/>
      <c r="F123" s="34" t="n"/>
      <c r="G123" s="35" t="n"/>
      <c r="H123" s="10">
        <f>IF($B123="","",IF($G123&gt;=100,"完了",IF($G123&gt;0,"進行中","未着手")))</f>
        <v/>
      </c>
      <c r="I123" s="11">
        <f>IF($B123="","",ROUND($F123*(1-$G123/100),1))</f>
        <v/>
      </c>
      <c r="J123" s="12">
        <f>IF(OR($D123="",$E123=""),"",$E123-$D123+1)</f>
        <v/>
      </c>
      <c r="K123" s="12">
        <f>IF(OR($B123="",$E123=""),"",$E123-TODAY())</f>
        <v/>
      </c>
      <c r="L123" s="10">
        <f>IF($B123="","",IF($G123&gt;=100,"完了",IF($E123="","",IF($E123&lt;TODAY(),"遅延",IF($E123-TODAY()&lt;=3,"まもなく","")))))</f>
        <v/>
      </c>
    </row>
    <row r="124" hidden="1" ht="22" customHeight="1">
      <c r="A124" s="31" t="n"/>
      <c r="B124" s="32" t="n"/>
      <c r="C124" s="31" t="n"/>
      <c r="D124" s="33" t="n"/>
      <c r="E124" s="33" t="n"/>
      <c r="F124" s="34" t="n"/>
      <c r="G124" s="35" t="n"/>
      <c r="H124" s="7">
        <f>IF($B124="","",IF($G124&gt;=100,"完了",IF($G124&gt;0,"進行中","未着手")))</f>
        <v/>
      </c>
      <c r="I124" s="8">
        <f>IF($B124="","",ROUND($F124*(1-$G124/100),1))</f>
        <v/>
      </c>
      <c r="J124" s="9">
        <f>IF(OR($D124="",$E124=""),"",$E124-$D124+1)</f>
        <v/>
      </c>
      <c r="K124" s="9">
        <f>IF(OR($B124="",$E124=""),"",$E124-TODAY())</f>
        <v/>
      </c>
      <c r="L124" s="7">
        <f>IF($B124="","",IF($G124&gt;=100,"完了",IF($E124="","",IF($E124&lt;TODAY(),"遅延",IF($E124-TODAY()&lt;=3,"まもなく","")))))</f>
        <v/>
      </c>
    </row>
    <row r="125" hidden="1" ht="22" customHeight="1">
      <c r="A125" s="31" t="n"/>
      <c r="B125" s="32" t="n"/>
      <c r="C125" s="31" t="n"/>
      <c r="D125" s="33" t="n"/>
      <c r="E125" s="33" t="n"/>
      <c r="F125" s="34" t="n"/>
      <c r="G125" s="35" t="n"/>
      <c r="H125" s="10">
        <f>IF($B125="","",IF($G125&gt;=100,"完了",IF($G125&gt;0,"進行中","未着手")))</f>
        <v/>
      </c>
      <c r="I125" s="11">
        <f>IF($B125="","",ROUND($F125*(1-$G125/100),1))</f>
        <v/>
      </c>
      <c r="J125" s="12">
        <f>IF(OR($D125="",$E125=""),"",$E125-$D125+1)</f>
        <v/>
      </c>
      <c r="K125" s="12">
        <f>IF(OR($B125="",$E125=""),"",$E125-TODAY())</f>
        <v/>
      </c>
      <c r="L125" s="10">
        <f>IF($B125="","",IF($G125&gt;=100,"完了",IF($E125="","",IF($E125&lt;TODAY(),"遅延",IF($E125-TODAY()&lt;=3,"まもなく","")))))</f>
        <v/>
      </c>
    </row>
    <row r="126" hidden="1" ht="22" customHeight="1">
      <c r="A126" s="31" t="n"/>
      <c r="B126" s="32" t="n"/>
      <c r="C126" s="31" t="n"/>
      <c r="D126" s="33" t="n"/>
      <c r="E126" s="33" t="n"/>
      <c r="F126" s="34" t="n"/>
      <c r="G126" s="35" t="n"/>
      <c r="H126" s="7">
        <f>IF($B126="","",IF($G126&gt;=100,"完了",IF($G126&gt;0,"進行中","未着手")))</f>
        <v/>
      </c>
      <c r="I126" s="8">
        <f>IF($B126="","",ROUND($F126*(1-$G126/100),1))</f>
        <v/>
      </c>
      <c r="J126" s="9">
        <f>IF(OR($D126="",$E126=""),"",$E126-$D126+1)</f>
        <v/>
      </c>
      <c r="K126" s="9">
        <f>IF(OR($B126="",$E126=""),"",$E126-TODAY())</f>
        <v/>
      </c>
      <c r="L126" s="7">
        <f>IF($B126="","",IF($G126&gt;=100,"完了",IF($E126="","",IF($E126&lt;TODAY(),"遅延",IF($E126-TODAY()&lt;=3,"まもなく","")))))</f>
        <v/>
      </c>
    </row>
    <row r="127" hidden="1" ht="22" customHeight="1">
      <c r="A127" s="31" t="n"/>
      <c r="B127" s="32" t="n"/>
      <c r="C127" s="31" t="n"/>
      <c r="D127" s="33" t="n"/>
      <c r="E127" s="33" t="n"/>
      <c r="F127" s="34" t="n"/>
      <c r="G127" s="35" t="n"/>
      <c r="H127" s="10">
        <f>IF($B127="","",IF($G127&gt;=100,"完了",IF($G127&gt;0,"進行中","未着手")))</f>
        <v/>
      </c>
      <c r="I127" s="11">
        <f>IF($B127="","",ROUND($F127*(1-$G127/100),1))</f>
        <v/>
      </c>
      <c r="J127" s="12">
        <f>IF(OR($D127="",$E127=""),"",$E127-$D127+1)</f>
        <v/>
      </c>
      <c r="K127" s="12">
        <f>IF(OR($B127="",$E127=""),"",$E127-TODAY())</f>
        <v/>
      </c>
      <c r="L127" s="10">
        <f>IF($B127="","",IF($G127&gt;=100,"完了",IF($E127="","",IF($E127&lt;TODAY(),"遅延",IF($E127-TODAY()&lt;=3,"まもなく","")))))</f>
        <v/>
      </c>
    </row>
    <row r="128" hidden="1" ht="22" customHeight="1">
      <c r="A128" s="31" t="n"/>
      <c r="B128" s="32" t="n"/>
      <c r="C128" s="31" t="n"/>
      <c r="D128" s="33" t="n"/>
      <c r="E128" s="33" t="n"/>
      <c r="F128" s="34" t="n"/>
      <c r="G128" s="35" t="n"/>
      <c r="H128" s="7">
        <f>IF($B128="","",IF($G128&gt;=100,"完了",IF($G128&gt;0,"進行中","未着手")))</f>
        <v/>
      </c>
      <c r="I128" s="8">
        <f>IF($B128="","",ROUND($F128*(1-$G128/100),1))</f>
        <v/>
      </c>
      <c r="J128" s="9">
        <f>IF(OR($D128="",$E128=""),"",$E128-$D128+1)</f>
        <v/>
      </c>
      <c r="K128" s="9">
        <f>IF(OR($B128="",$E128=""),"",$E128-TODAY())</f>
        <v/>
      </c>
      <c r="L128" s="7">
        <f>IF($B128="","",IF($G128&gt;=100,"完了",IF($E128="","",IF($E128&lt;TODAY(),"遅延",IF($E128-TODAY()&lt;=3,"まもなく","")))))</f>
        <v/>
      </c>
    </row>
    <row r="129" hidden="1" ht="22" customHeight="1">
      <c r="A129" s="31" t="n"/>
      <c r="B129" s="32" t="n"/>
      <c r="C129" s="31" t="n"/>
      <c r="D129" s="33" t="n"/>
      <c r="E129" s="33" t="n"/>
      <c r="F129" s="34" t="n"/>
      <c r="G129" s="35" t="n"/>
      <c r="H129" s="10">
        <f>IF($B129="","",IF($G129&gt;=100,"完了",IF($G129&gt;0,"進行中","未着手")))</f>
        <v/>
      </c>
      <c r="I129" s="11">
        <f>IF($B129="","",ROUND($F129*(1-$G129/100),1))</f>
        <v/>
      </c>
      <c r="J129" s="12">
        <f>IF(OR($D129="",$E129=""),"",$E129-$D129+1)</f>
        <v/>
      </c>
      <c r="K129" s="12">
        <f>IF(OR($B129="",$E129=""),"",$E129-TODAY())</f>
        <v/>
      </c>
      <c r="L129" s="10">
        <f>IF($B129="","",IF($G129&gt;=100,"完了",IF($E129="","",IF($E129&lt;TODAY(),"遅延",IF($E129-TODAY()&lt;=3,"まもなく","")))))</f>
        <v/>
      </c>
    </row>
    <row r="130" hidden="1" ht="22" customHeight="1">
      <c r="A130" s="31" t="n"/>
      <c r="B130" s="32" t="n"/>
      <c r="C130" s="31" t="n"/>
      <c r="D130" s="33" t="n"/>
      <c r="E130" s="33" t="n"/>
      <c r="F130" s="34" t="n"/>
      <c r="G130" s="35" t="n"/>
      <c r="H130" s="7">
        <f>IF($B130="","",IF($G130&gt;=100,"完了",IF($G130&gt;0,"進行中","未着手")))</f>
        <v/>
      </c>
      <c r="I130" s="8">
        <f>IF($B130="","",ROUND($F130*(1-$G130/100),1))</f>
        <v/>
      </c>
      <c r="J130" s="9">
        <f>IF(OR($D130="",$E130=""),"",$E130-$D130+1)</f>
        <v/>
      </c>
      <c r="K130" s="9">
        <f>IF(OR($B130="",$E130=""),"",$E130-TODAY())</f>
        <v/>
      </c>
      <c r="L130" s="7">
        <f>IF($B130="","",IF($G130&gt;=100,"完了",IF($E130="","",IF($E130&lt;TODAY(),"遅延",IF($E130-TODAY()&lt;=3,"まもなく","")))))</f>
        <v/>
      </c>
    </row>
    <row r="131" hidden="1" ht="22" customHeight="1">
      <c r="A131" s="31" t="n"/>
      <c r="B131" s="32" t="n"/>
      <c r="C131" s="31" t="n"/>
      <c r="D131" s="33" t="n"/>
      <c r="E131" s="33" t="n"/>
      <c r="F131" s="34" t="n"/>
      <c r="G131" s="35" t="n"/>
      <c r="H131" s="10">
        <f>IF($B131="","",IF($G131&gt;=100,"完了",IF($G131&gt;0,"進行中","未着手")))</f>
        <v/>
      </c>
      <c r="I131" s="11">
        <f>IF($B131="","",ROUND($F131*(1-$G131/100),1))</f>
        <v/>
      </c>
      <c r="J131" s="12">
        <f>IF(OR($D131="",$E131=""),"",$E131-$D131+1)</f>
        <v/>
      </c>
      <c r="K131" s="12">
        <f>IF(OR($B131="",$E131=""),"",$E131-TODAY())</f>
        <v/>
      </c>
      <c r="L131" s="10">
        <f>IF($B131="","",IF($G131&gt;=100,"完了",IF($E131="","",IF($E131&lt;TODAY(),"遅延",IF($E131-TODAY()&lt;=3,"まもなく","")))))</f>
        <v/>
      </c>
    </row>
    <row r="132" hidden="1" ht="22" customHeight="1">
      <c r="A132" s="31" t="n"/>
      <c r="B132" s="32" t="n"/>
      <c r="C132" s="31" t="n"/>
      <c r="D132" s="33" t="n"/>
      <c r="E132" s="33" t="n"/>
      <c r="F132" s="34" t="n"/>
      <c r="G132" s="35" t="n"/>
      <c r="H132" s="7">
        <f>IF($B132="","",IF($G132&gt;=100,"完了",IF($G132&gt;0,"進行中","未着手")))</f>
        <v/>
      </c>
      <c r="I132" s="8">
        <f>IF($B132="","",ROUND($F132*(1-$G132/100),1))</f>
        <v/>
      </c>
      <c r="J132" s="9">
        <f>IF(OR($D132="",$E132=""),"",$E132-$D132+1)</f>
        <v/>
      </c>
      <c r="K132" s="9">
        <f>IF(OR($B132="",$E132=""),"",$E132-TODAY())</f>
        <v/>
      </c>
      <c r="L132" s="7">
        <f>IF($B132="","",IF($G132&gt;=100,"完了",IF($E132="","",IF($E132&lt;TODAY(),"遅延",IF($E132-TODAY()&lt;=3,"まもなく","")))))</f>
        <v/>
      </c>
    </row>
    <row r="133" hidden="1" ht="22" customHeight="1">
      <c r="A133" s="31" t="n"/>
      <c r="B133" s="32" t="n"/>
      <c r="C133" s="31" t="n"/>
      <c r="D133" s="33" t="n"/>
      <c r="E133" s="33" t="n"/>
      <c r="F133" s="34" t="n"/>
      <c r="G133" s="35" t="n"/>
      <c r="H133" s="10">
        <f>IF($B133="","",IF($G133&gt;=100,"完了",IF($G133&gt;0,"進行中","未着手")))</f>
        <v/>
      </c>
      <c r="I133" s="11">
        <f>IF($B133="","",ROUND($F133*(1-$G133/100),1))</f>
        <v/>
      </c>
      <c r="J133" s="12">
        <f>IF(OR($D133="",$E133=""),"",$E133-$D133+1)</f>
        <v/>
      </c>
      <c r="K133" s="12">
        <f>IF(OR($B133="",$E133=""),"",$E133-TODAY())</f>
        <v/>
      </c>
      <c r="L133" s="10">
        <f>IF($B133="","",IF($G133&gt;=100,"完了",IF($E133="","",IF($E133&lt;TODAY(),"遅延",IF($E133-TODAY()&lt;=3,"まもなく","")))))</f>
        <v/>
      </c>
    </row>
    <row r="134" hidden="1" ht="22" customHeight="1">
      <c r="A134" s="31" t="n"/>
      <c r="B134" s="32" t="n"/>
      <c r="C134" s="31" t="n"/>
      <c r="D134" s="33" t="n"/>
      <c r="E134" s="33" t="n"/>
      <c r="F134" s="34" t="n"/>
      <c r="G134" s="35" t="n"/>
      <c r="H134" s="7">
        <f>IF($B134="","",IF($G134&gt;=100,"完了",IF($G134&gt;0,"進行中","未着手")))</f>
        <v/>
      </c>
      <c r="I134" s="8">
        <f>IF($B134="","",ROUND($F134*(1-$G134/100),1))</f>
        <v/>
      </c>
      <c r="J134" s="9">
        <f>IF(OR($D134="",$E134=""),"",$E134-$D134+1)</f>
        <v/>
      </c>
      <c r="K134" s="9">
        <f>IF(OR($B134="",$E134=""),"",$E134-TODAY())</f>
        <v/>
      </c>
      <c r="L134" s="7">
        <f>IF($B134="","",IF($G134&gt;=100,"完了",IF($E134="","",IF($E134&lt;TODAY(),"遅延",IF($E134-TODAY()&lt;=3,"まもなく","")))))</f>
        <v/>
      </c>
    </row>
    <row r="135" hidden="1" ht="22" customHeight="1">
      <c r="A135" s="31" t="n"/>
      <c r="B135" s="32" t="n"/>
      <c r="C135" s="31" t="n"/>
      <c r="D135" s="33" t="n"/>
      <c r="E135" s="33" t="n"/>
      <c r="F135" s="34" t="n"/>
      <c r="G135" s="35" t="n"/>
      <c r="H135" s="10">
        <f>IF($B135="","",IF($G135&gt;=100,"完了",IF($G135&gt;0,"進行中","未着手")))</f>
        <v/>
      </c>
      <c r="I135" s="11">
        <f>IF($B135="","",ROUND($F135*(1-$G135/100),1))</f>
        <v/>
      </c>
      <c r="J135" s="12">
        <f>IF(OR($D135="",$E135=""),"",$E135-$D135+1)</f>
        <v/>
      </c>
      <c r="K135" s="12">
        <f>IF(OR($B135="",$E135=""),"",$E135-TODAY())</f>
        <v/>
      </c>
      <c r="L135" s="10">
        <f>IF($B135="","",IF($G135&gt;=100,"完了",IF($E135="","",IF($E135&lt;TODAY(),"遅延",IF($E135-TODAY()&lt;=3,"まもなく","")))))</f>
        <v/>
      </c>
    </row>
    <row r="136" hidden="1" ht="22" customHeight="1">
      <c r="A136" s="31" t="n"/>
      <c r="B136" s="32" t="n"/>
      <c r="C136" s="31" t="n"/>
      <c r="D136" s="33" t="n"/>
      <c r="E136" s="33" t="n"/>
      <c r="F136" s="34" t="n"/>
      <c r="G136" s="35" t="n"/>
      <c r="H136" s="7">
        <f>IF($B136="","",IF($G136&gt;=100,"完了",IF($G136&gt;0,"進行中","未着手")))</f>
        <v/>
      </c>
      <c r="I136" s="8">
        <f>IF($B136="","",ROUND($F136*(1-$G136/100),1))</f>
        <v/>
      </c>
      <c r="J136" s="9">
        <f>IF(OR($D136="",$E136=""),"",$E136-$D136+1)</f>
        <v/>
      </c>
      <c r="K136" s="9">
        <f>IF(OR($B136="",$E136=""),"",$E136-TODAY())</f>
        <v/>
      </c>
      <c r="L136" s="7">
        <f>IF($B136="","",IF($G136&gt;=100,"完了",IF($E136="","",IF($E136&lt;TODAY(),"遅延",IF($E136-TODAY()&lt;=3,"まもなく","")))))</f>
        <v/>
      </c>
    </row>
    <row r="137" hidden="1" ht="22" customHeight="1">
      <c r="A137" s="31" t="n"/>
      <c r="B137" s="32" t="n"/>
      <c r="C137" s="31" t="n"/>
      <c r="D137" s="33" t="n"/>
      <c r="E137" s="33" t="n"/>
      <c r="F137" s="34" t="n"/>
      <c r="G137" s="35" t="n"/>
      <c r="H137" s="10">
        <f>IF($B137="","",IF($G137&gt;=100,"完了",IF($G137&gt;0,"進行中","未着手")))</f>
        <v/>
      </c>
      <c r="I137" s="11">
        <f>IF($B137="","",ROUND($F137*(1-$G137/100),1))</f>
        <v/>
      </c>
      <c r="J137" s="12">
        <f>IF(OR($D137="",$E137=""),"",$E137-$D137+1)</f>
        <v/>
      </c>
      <c r="K137" s="12">
        <f>IF(OR($B137="",$E137=""),"",$E137-TODAY())</f>
        <v/>
      </c>
      <c r="L137" s="10">
        <f>IF($B137="","",IF($G137&gt;=100,"完了",IF($E137="","",IF($E137&lt;TODAY(),"遅延",IF($E137-TODAY()&lt;=3,"まもなく","")))))</f>
        <v/>
      </c>
    </row>
    <row r="138" hidden="1" ht="22" customHeight="1">
      <c r="A138" s="31" t="n"/>
      <c r="B138" s="32" t="n"/>
      <c r="C138" s="31" t="n"/>
      <c r="D138" s="33" t="n"/>
      <c r="E138" s="33" t="n"/>
      <c r="F138" s="34" t="n"/>
      <c r="G138" s="35" t="n"/>
      <c r="H138" s="7">
        <f>IF($B138="","",IF($G138&gt;=100,"完了",IF($G138&gt;0,"進行中","未着手")))</f>
        <v/>
      </c>
      <c r="I138" s="8">
        <f>IF($B138="","",ROUND($F138*(1-$G138/100),1))</f>
        <v/>
      </c>
      <c r="J138" s="9">
        <f>IF(OR($D138="",$E138=""),"",$E138-$D138+1)</f>
        <v/>
      </c>
      <c r="K138" s="9">
        <f>IF(OR($B138="",$E138=""),"",$E138-TODAY())</f>
        <v/>
      </c>
      <c r="L138" s="7">
        <f>IF($B138="","",IF($G138&gt;=100,"完了",IF($E138="","",IF($E138&lt;TODAY(),"遅延",IF($E138-TODAY()&lt;=3,"まもなく","")))))</f>
        <v/>
      </c>
    </row>
    <row r="139" hidden="1" ht="22" customHeight="1">
      <c r="A139" s="31" t="n"/>
      <c r="B139" s="32" t="n"/>
      <c r="C139" s="31" t="n"/>
      <c r="D139" s="33" t="n"/>
      <c r="E139" s="33" t="n"/>
      <c r="F139" s="34" t="n"/>
      <c r="G139" s="35" t="n"/>
      <c r="H139" s="10">
        <f>IF($B139="","",IF($G139&gt;=100,"完了",IF($G139&gt;0,"進行中","未着手")))</f>
        <v/>
      </c>
      <c r="I139" s="11">
        <f>IF($B139="","",ROUND($F139*(1-$G139/100),1))</f>
        <v/>
      </c>
      <c r="J139" s="12">
        <f>IF(OR($D139="",$E139=""),"",$E139-$D139+1)</f>
        <v/>
      </c>
      <c r="K139" s="12">
        <f>IF(OR($B139="",$E139=""),"",$E139-TODAY())</f>
        <v/>
      </c>
      <c r="L139" s="10">
        <f>IF($B139="","",IF($G139&gt;=100,"完了",IF($E139="","",IF($E139&lt;TODAY(),"遅延",IF($E139-TODAY()&lt;=3,"まもなく","")))))</f>
        <v/>
      </c>
    </row>
    <row r="140" hidden="1" ht="22" customHeight="1">
      <c r="A140" s="31" t="n"/>
      <c r="B140" s="32" t="n"/>
      <c r="C140" s="31" t="n"/>
      <c r="D140" s="33" t="n"/>
      <c r="E140" s="33" t="n"/>
      <c r="F140" s="34" t="n"/>
      <c r="G140" s="35" t="n"/>
      <c r="H140" s="7">
        <f>IF($B140="","",IF($G140&gt;=100,"完了",IF($G140&gt;0,"進行中","未着手")))</f>
        <v/>
      </c>
      <c r="I140" s="8">
        <f>IF($B140="","",ROUND($F140*(1-$G140/100),1))</f>
        <v/>
      </c>
      <c r="J140" s="9">
        <f>IF(OR($D140="",$E140=""),"",$E140-$D140+1)</f>
        <v/>
      </c>
      <c r="K140" s="9">
        <f>IF(OR($B140="",$E140=""),"",$E140-TODAY())</f>
        <v/>
      </c>
      <c r="L140" s="7">
        <f>IF($B140="","",IF($G140&gt;=100,"完了",IF($E140="","",IF($E140&lt;TODAY(),"遅延",IF($E140-TODAY()&lt;=3,"まもなく","")))))</f>
        <v/>
      </c>
    </row>
    <row r="141" hidden="1" ht="22" customHeight="1">
      <c r="A141" s="31" t="n"/>
      <c r="B141" s="32" t="n"/>
      <c r="C141" s="31" t="n"/>
      <c r="D141" s="33" t="n"/>
      <c r="E141" s="33" t="n"/>
      <c r="F141" s="34" t="n"/>
      <c r="G141" s="35" t="n"/>
      <c r="H141" s="10">
        <f>IF($B141="","",IF($G141&gt;=100,"完了",IF($G141&gt;0,"進行中","未着手")))</f>
        <v/>
      </c>
      <c r="I141" s="11">
        <f>IF($B141="","",ROUND($F141*(1-$G141/100),1))</f>
        <v/>
      </c>
      <c r="J141" s="12">
        <f>IF(OR($D141="",$E141=""),"",$E141-$D141+1)</f>
        <v/>
      </c>
      <c r="K141" s="12">
        <f>IF(OR($B141="",$E141=""),"",$E141-TODAY())</f>
        <v/>
      </c>
      <c r="L141" s="10">
        <f>IF($B141="","",IF($G141&gt;=100,"完了",IF($E141="","",IF($E141&lt;TODAY(),"遅延",IF($E141-TODAY()&lt;=3,"まもなく","")))))</f>
        <v/>
      </c>
    </row>
    <row r="142" hidden="1" ht="22" customHeight="1">
      <c r="A142" s="31" t="n"/>
      <c r="B142" s="32" t="n"/>
      <c r="C142" s="31" t="n"/>
      <c r="D142" s="33" t="n"/>
      <c r="E142" s="33" t="n"/>
      <c r="F142" s="34" t="n"/>
      <c r="G142" s="35" t="n"/>
      <c r="H142" s="7">
        <f>IF($B142="","",IF($G142&gt;=100,"完了",IF($G142&gt;0,"進行中","未着手")))</f>
        <v/>
      </c>
      <c r="I142" s="8">
        <f>IF($B142="","",ROUND($F142*(1-$G142/100),1))</f>
        <v/>
      </c>
      <c r="J142" s="9">
        <f>IF(OR($D142="",$E142=""),"",$E142-$D142+1)</f>
        <v/>
      </c>
      <c r="K142" s="9">
        <f>IF(OR($B142="",$E142=""),"",$E142-TODAY())</f>
        <v/>
      </c>
      <c r="L142" s="7">
        <f>IF($B142="","",IF($G142&gt;=100,"完了",IF($E142="","",IF($E142&lt;TODAY(),"遅延",IF($E142-TODAY()&lt;=3,"まもなく","")))))</f>
        <v/>
      </c>
    </row>
    <row r="143" hidden="1" ht="22" customHeight="1">
      <c r="A143" s="31" t="n"/>
      <c r="B143" s="32" t="n"/>
      <c r="C143" s="31" t="n"/>
      <c r="D143" s="33" t="n"/>
      <c r="E143" s="33" t="n"/>
      <c r="F143" s="34" t="n"/>
      <c r="G143" s="35" t="n"/>
      <c r="H143" s="10">
        <f>IF($B143="","",IF($G143&gt;=100,"完了",IF($G143&gt;0,"進行中","未着手")))</f>
        <v/>
      </c>
      <c r="I143" s="11">
        <f>IF($B143="","",ROUND($F143*(1-$G143/100),1))</f>
        <v/>
      </c>
      <c r="J143" s="12">
        <f>IF(OR($D143="",$E143=""),"",$E143-$D143+1)</f>
        <v/>
      </c>
      <c r="K143" s="12">
        <f>IF(OR($B143="",$E143=""),"",$E143-TODAY())</f>
        <v/>
      </c>
      <c r="L143" s="10">
        <f>IF($B143="","",IF($G143&gt;=100,"完了",IF($E143="","",IF($E143&lt;TODAY(),"遅延",IF($E143-TODAY()&lt;=3,"まもなく","")))))</f>
        <v/>
      </c>
    </row>
    <row r="144" hidden="1" ht="22" customHeight="1">
      <c r="A144" s="31" t="n"/>
      <c r="B144" s="32" t="n"/>
      <c r="C144" s="31" t="n"/>
      <c r="D144" s="33" t="n"/>
      <c r="E144" s="33" t="n"/>
      <c r="F144" s="34" t="n"/>
      <c r="G144" s="35" t="n"/>
      <c r="H144" s="7">
        <f>IF($B144="","",IF($G144&gt;=100,"完了",IF($G144&gt;0,"進行中","未着手")))</f>
        <v/>
      </c>
      <c r="I144" s="8">
        <f>IF($B144="","",ROUND($F144*(1-$G144/100),1))</f>
        <v/>
      </c>
      <c r="J144" s="9">
        <f>IF(OR($D144="",$E144=""),"",$E144-$D144+1)</f>
        <v/>
      </c>
      <c r="K144" s="9">
        <f>IF(OR($B144="",$E144=""),"",$E144-TODAY())</f>
        <v/>
      </c>
      <c r="L144" s="7">
        <f>IF($B144="","",IF($G144&gt;=100,"完了",IF($E144="","",IF($E144&lt;TODAY(),"遅延",IF($E144-TODAY()&lt;=3,"まもなく","")))))</f>
        <v/>
      </c>
    </row>
    <row r="145" hidden="1" ht="22" customHeight="1">
      <c r="A145" s="31" t="n"/>
      <c r="B145" s="32" t="n"/>
      <c r="C145" s="31" t="n"/>
      <c r="D145" s="33" t="n"/>
      <c r="E145" s="33" t="n"/>
      <c r="F145" s="34" t="n"/>
      <c r="G145" s="35" t="n"/>
      <c r="H145" s="10">
        <f>IF($B145="","",IF($G145&gt;=100,"完了",IF($G145&gt;0,"進行中","未着手")))</f>
        <v/>
      </c>
      <c r="I145" s="11">
        <f>IF($B145="","",ROUND($F145*(1-$G145/100),1))</f>
        <v/>
      </c>
      <c r="J145" s="12">
        <f>IF(OR($D145="",$E145=""),"",$E145-$D145+1)</f>
        <v/>
      </c>
      <c r="K145" s="12">
        <f>IF(OR($B145="",$E145=""),"",$E145-TODAY())</f>
        <v/>
      </c>
      <c r="L145" s="10">
        <f>IF($B145="","",IF($G145&gt;=100,"完了",IF($E145="","",IF($E145&lt;TODAY(),"遅延",IF($E145-TODAY()&lt;=3,"まもなく","")))))</f>
        <v/>
      </c>
    </row>
    <row r="146" hidden="1" ht="22" customHeight="1">
      <c r="A146" s="31" t="n"/>
      <c r="B146" s="32" t="n"/>
      <c r="C146" s="31" t="n"/>
      <c r="D146" s="33" t="n"/>
      <c r="E146" s="33" t="n"/>
      <c r="F146" s="34" t="n"/>
      <c r="G146" s="35" t="n"/>
      <c r="H146" s="7">
        <f>IF($B146="","",IF($G146&gt;=100,"完了",IF($G146&gt;0,"進行中","未着手")))</f>
        <v/>
      </c>
      <c r="I146" s="8">
        <f>IF($B146="","",ROUND($F146*(1-$G146/100),1))</f>
        <v/>
      </c>
      <c r="J146" s="9">
        <f>IF(OR($D146="",$E146=""),"",$E146-$D146+1)</f>
        <v/>
      </c>
      <c r="K146" s="9">
        <f>IF(OR($B146="",$E146=""),"",$E146-TODAY())</f>
        <v/>
      </c>
      <c r="L146" s="7">
        <f>IF($B146="","",IF($G146&gt;=100,"完了",IF($E146="","",IF($E146&lt;TODAY(),"遅延",IF($E146-TODAY()&lt;=3,"まもなく","")))))</f>
        <v/>
      </c>
    </row>
    <row r="147" hidden="1" ht="22" customHeight="1">
      <c r="A147" s="31" t="n"/>
      <c r="B147" s="32" t="n"/>
      <c r="C147" s="31" t="n"/>
      <c r="D147" s="33" t="n"/>
      <c r="E147" s="33" t="n"/>
      <c r="F147" s="34" t="n"/>
      <c r="G147" s="35" t="n"/>
      <c r="H147" s="10">
        <f>IF($B147="","",IF($G147&gt;=100,"完了",IF($G147&gt;0,"進行中","未着手")))</f>
        <v/>
      </c>
      <c r="I147" s="11">
        <f>IF($B147="","",ROUND($F147*(1-$G147/100),1))</f>
        <v/>
      </c>
      <c r="J147" s="12">
        <f>IF(OR($D147="",$E147=""),"",$E147-$D147+1)</f>
        <v/>
      </c>
      <c r="K147" s="12">
        <f>IF(OR($B147="",$E147=""),"",$E147-TODAY())</f>
        <v/>
      </c>
      <c r="L147" s="10">
        <f>IF($B147="","",IF($G147&gt;=100,"完了",IF($E147="","",IF($E147&lt;TODAY(),"遅延",IF($E147-TODAY()&lt;=3,"まもなく","")))))</f>
        <v/>
      </c>
    </row>
    <row r="148" hidden="1" ht="22" customHeight="1">
      <c r="A148" s="31" t="n"/>
      <c r="B148" s="32" t="n"/>
      <c r="C148" s="31" t="n"/>
      <c r="D148" s="33" t="n"/>
      <c r="E148" s="33" t="n"/>
      <c r="F148" s="34" t="n"/>
      <c r="G148" s="35" t="n"/>
      <c r="H148" s="7">
        <f>IF($B148="","",IF($G148&gt;=100,"完了",IF($G148&gt;0,"進行中","未着手")))</f>
        <v/>
      </c>
      <c r="I148" s="8">
        <f>IF($B148="","",ROUND($F148*(1-$G148/100),1))</f>
        <v/>
      </c>
      <c r="J148" s="9">
        <f>IF(OR($D148="",$E148=""),"",$E148-$D148+1)</f>
        <v/>
      </c>
      <c r="K148" s="9">
        <f>IF(OR($B148="",$E148=""),"",$E148-TODAY())</f>
        <v/>
      </c>
      <c r="L148" s="7">
        <f>IF($B148="","",IF($G148&gt;=100,"完了",IF($E148="","",IF($E148&lt;TODAY(),"遅延",IF($E148-TODAY()&lt;=3,"まもなく","")))))</f>
        <v/>
      </c>
    </row>
    <row r="149" hidden="1" ht="22" customHeight="1">
      <c r="A149" s="31" t="n"/>
      <c r="B149" s="32" t="n"/>
      <c r="C149" s="31" t="n"/>
      <c r="D149" s="33" t="n"/>
      <c r="E149" s="33" t="n"/>
      <c r="F149" s="34" t="n"/>
      <c r="G149" s="35" t="n"/>
      <c r="H149" s="10">
        <f>IF($B149="","",IF($G149&gt;=100,"完了",IF($G149&gt;0,"進行中","未着手")))</f>
        <v/>
      </c>
      <c r="I149" s="11">
        <f>IF($B149="","",ROUND($F149*(1-$G149/100),1))</f>
        <v/>
      </c>
      <c r="J149" s="12">
        <f>IF(OR($D149="",$E149=""),"",$E149-$D149+1)</f>
        <v/>
      </c>
      <c r="K149" s="12">
        <f>IF(OR($B149="",$E149=""),"",$E149-TODAY())</f>
        <v/>
      </c>
      <c r="L149" s="10">
        <f>IF($B149="","",IF($G149&gt;=100,"完了",IF($E149="","",IF($E149&lt;TODAY(),"遅延",IF($E149-TODAY()&lt;=3,"まもなく","")))))</f>
        <v/>
      </c>
    </row>
    <row r="150" hidden="1" ht="22" customHeight="1">
      <c r="A150" s="31" t="n"/>
      <c r="B150" s="32" t="n"/>
      <c r="C150" s="31" t="n"/>
      <c r="D150" s="33" t="n"/>
      <c r="E150" s="33" t="n"/>
      <c r="F150" s="34" t="n"/>
      <c r="G150" s="35" t="n"/>
      <c r="H150" s="7">
        <f>IF($B150="","",IF($G150&gt;=100,"完了",IF($G150&gt;0,"進行中","未着手")))</f>
        <v/>
      </c>
      <c r="I150" s="8">
        <f>IF($B150="","",ROUND($F150*(1-$G150/100),1))</f>
        <v/>
      </c>
      <c r="J150" s="9">
        <f>IF(OR($D150="",$E150=""),"",$E150-$D150+1)</f>
        <v/>
      </c>
      <c r="K150" s="9">
        <f>IF(OR($B150="",$E150=""),"",$E150-TODAY())</f>
        <v/>
      </c>
      <c r="L150" s="7">
        <f>IF($B150="","",IF($G150&gt;=100,"完了",IF($E150="","",IF($E150&lt;TODAY(),"遅延",IF($E150-TODAY()&lt;=3,"まもなく","")))))</f>
        <v/>
      </c>
    </row>
    <row r="151" hidden="1" ht="22" customHeight="1">
      <c r="A151" s="31" t="n"/>
      <c r="B151" s="32" t="n"/>
      <c r="C151" s="31" t="n"/>
      <c r="D151" s="33" t="n"/>
      <c r="E151" s="33" t="n"/>
      <c r="F151" s="34" t="n"/>
      <c r="G151" s="35" t="n"/>
      <c r="H151" s="10">
        <f>IF($B151="","",IF($G151&gt;=100,"完了",IF($G151&gt;0,"進行中","未着手")))</f>
        <v/>
      </c>
      <c r="I151" s="11">
        <f>IF($B151="","",ROUND($F151*(1-$G151/100),1))</f>
        <v/>
      </c>
      <c r="J151" s="12">
        <f>IF(OR($D151="",$E151=""),"",$E151-$D151+1)</f>
        <v/>
      </c>
      <c r="K151" s="12">
        <f>IF(OR($B151="",$E151=""),"",$E151-TODAY())</f>
        <v/>
      </c>
      <c r="L151" s="10">
        <f>IF($B151="","",IF($G151&gt;=100,"完了",IF($E151="","",IF($E151&lt;TODAY(),"遅延",IF($E151-TODAY()&lt;=3,"まもなく","")))))</f>
        <v/>
      </c>
    </row>
    <row r="152" hidden="1" ht="22" customHeight="1">
      <c r="A152" s="31" t="n"/>
      <c r="B152" s="32" t="n"/>
      <c r="C152" s="31" t="n"/>
      <c r="D152" s="33" t="n"/>
      <c r="E152" s="33" t="n"/>
      <c r="F152" s="34" t="n"/>
      <c r="G152" s="35" t="n"/>
      <c r="H152" s="7">
        <f>IF($B152="","",IF($G152&gt;=100,"完了",IF($G152&gt;0,"進行中","未着手")))</f>
        <v/>
      </c>
      <c r="I152" s="8">
        <f>IF($B152="","",ROUND($F152*(1-$G152/100),1))</f>
        <v/>
      </c>
      <c r="J152" s="9">
        <f>IF(OR($D152="",$E152=""),"",$E152-$D152+1)</f>
        <v/>
      </c>
      <c r="K152" s="9">
        <f>IF(OR($B152="",$E152=""),"",$E152-TODAY())</f>
        <v/>
      </c>
      <c r="L152" s="7">
        <f>IF($B152="","",IF($G152&gt;=100,"完了",IF($E152="","",IF($E152&lt;TODAY(),"遅延",IF($E152-TODAY()&lt;=3,"まもなく","")))))</f>
        <v/>
      </c>
    </row>
    <row r="153" hidden="1" ht="22" customHeight="1">
      <c r="A153" s="31" t="n"/>
      <c r="B153" s="32" t="n"/>
      <c r="C153" s="31" t="n"/>
      <c r="D153" s="33" t="n"/>
      <c r="E153" s="33" t="n"/>
      <c r="F153" s="34" t="n"/>
      <c r="G153" s="35" t="n"/>
      <c r="H153" s="10">
        <f>IF($B153="","",IF($G153&gt;=100,"完了",IF($G153&gt;0,"進行中","未着手")))</f>
        <v/>
      </c>
      <c r="I153" s="11">
        <f>IF($B153="","",ROUND($F153*(1-$G153/100),1))</f>
        <v/>
      </c>
      <c r="J153" s="12">
        <f>IF(OR($D153="",$E153=""),"",$E153-$D153+1)</f>
        <v/>
      </c>
      <c r="K153" s="12">
        <f>IF(OR($B153="",$E153=""),"",$E153-TODAY())</f>
        <v/>
      </c>
      <c r="L153" s="10">
        <f>IF($B153="","",IF($G153&gt;=100,"完了",IF($E153="","",IF($E153&lt;TODAY(),"遅延",IF($E153-TODAY()&lt;=3,"まもなく","")))))</f>
        <v/>
      </c>
    </row>
    <row r="154" hidden="1" ht="22" customHeight="1">
      <c r="A154" s="31" t="n"/>
      <c r="B154" s="32" t="n"/>
      <c r="C154" s="31" t="n"/>
      <c r="D154" s="33" t="n"/>
      <c r="E154" s="33" t="n"/>
      <c r="F154" s="34" t="n"/>
      <c r="G154" s="35" t="n"/>
      <c r="H154" s="7">
        <f>IF($B154="","",IF($G154&gt;=100,"完了",IF($G154&gt;0,"進行中","未着手")))</f>
        <v/>
      </c>
      <c r="I154" s="8">
        <f>IF($B154="","",ROUND($F154*(1-$G154/100),1))</f>
        <v/>
      </c>
      <c r="J154" s="9">
        <f>IF(OR($D154="",$E154=""),"",$E154-$D154+1)</f>
        <v/>
      </c>
      <c r="K154" s="9">
        <f>IF(OR($B154="",$E154=""),"",$E154-TODAY())</f>
        <v/>
      </c>
      <c r="L154" s="7">
        <f>IF($B154="","",IF($G154&gt;=100,"完了",IF($E154="","",IF($E154&lt;TODAY(),"遅延",IF($E154-TODAY()&lt;=3,"まもなく","")))))</f>
        <v/>
      </c>
    </row>
    <row r="155" hidden="1" ht="22" customHeight="1">
      <c r="A155" s="31" t="n"/>
      <c r="B155" s="32" t="n"/>
      <c r="C155" s="31" t="n"/>
      <c r="D155" s="33" t="n"/>
      <c r="E155" s="33" t="n"/>
      <c r="F155" s="34" t="n"/>
      <c r="G155" s="35" t="n"/>
      <c r="H155" s="10">
        <f>IF($B155="","",IF($G155&gt;=100,"完了",IF($G155&gt;0,"進行中","未着手")))</f>
        <v/>
      </c>
      <c r="I155" s="11">
        <f>IF($B155="","",ROUND($F155*(1-$G155/100),1))</f>
        <v/>
      </c>
      <c r="J155" s="12">
        <f>IF(OR($D155="",$E155=""),"",$E155-$D155+1)</f>
        <v/>
      </c>
      <c r="K155" s="12">
        <f>IF(OR($B155="",$E155=""),"",$E155-TODAY())</f>
        <v/>
      </c>
      <c r="L155" s="10">
        <f>IF($B155="","",IF($G155&gt;=100,"完了",IF($E155="","",IF($E155&lt;TODAY(),"遅延",IF($E155-TODAY()&lt;=3,"まもなく","")))))</f>
        <v/>
      </c>
    </row>
    <row r="156" hidden="1" ht="22" customHeight="1">
      <c r="A156" s="31" t="n"/>
      <c r="B156" s="32" t="n"/>
      <c r="C156" s="31" t="n"/>
      <c r="D156" s="33" t="n"/>
      <c r="E156" s="33" t="n"/>
      <c r="F156" s="34" t="n"/>
      <c r="G156" s="35" t="n"/>
      <c r="H156" s="7">
        <f>IF($B156="","",IF($G156&gt;=100,"完了",IF($G156&gt;0,"進行中","未着手")))</f>
        <v/>
      </c>
      <c r="I156" s="8">
        <f>IF($B156="","",ROUND($F156*(1-$G156/100),1))</f>
        <v/>
      </c>
      <c r="J156" s="9">
        <f>IF(OR($D156="",$E156=""),"",$E156-$D156+1)</f>
        <v/>
      </c>
      <c r="K156" s="9">
        <f>IF(OR($B156="",$E156=""),"",$E156-TODAY())</f>
        <v/>
      </c>
      <c r="L156" s="7">
        <f>IF($B156="","",IF($G156&gt;=100,"完了",IF($E156="","",IF($E156&lt;TODAY(),"遅延",IF($E156-TODAY()&lt;=3,"まもなく","")))))</f>
        <v/>
      </c>
    </row>
    <row r="157" hidden="1" ht="22" customHeight="1">
      <c r="A157" s="31" t="n"/>
      <c r="B157" s="32" t="n"/>
      <c r="C157" s="31" t="n"/>
      <c r="D157" s="33" t="n"/>
      <c r="E157" s="33" t="n"/>
      <c r="F157" s="34" t="n"/>
      <c r="G157" s="35" t="n"/>
      <c r="H157" s="10">
        <f>IF($B157="","",IF($G157&gt;=100,"完了",IF($G157&gt;0,"進行中","未着手")))</f>
        <v/>
      </c>
      <c r="I157" s="11">
        <f>IF($B157="","",ROUND($F157*(1-$G157/100),1))</f>
        <v/>
      </c>
      <c r="J157" s="12">
        <f>IF(OR($D157="",$E157=""),"",$E157-$D157+1)</f>
        <v/>
      </c>
      <c r="K157" s="12">
        <f>IF(OR($B157="",$E157=""),"",$E157-TODAY())</f>
        <v/>
      </c>
      <c r="L157" s="10">
        <f>IF($B157="","",IF($G157&gt;=100,"完了",IF($E157="","",IF($E157&lt;TODAY(),"遅延",IF($E157-TODAY()&lt;=3,"まもなく","")))))</f>
        <v/>
      </c>
    </row>
    <row r="158" hidden="1" ht="22" customHeight="1">
      <c r="A158" s="31" t="n"/>
      <c r="B158" s="32" t="n"/>
      <c r="C158" s="31" t="n"/>
      <c r="D158" s="33" t="n"/>
      <c r="E158" s="33" t="n"/>
      <c r="F158" s="34" t="n"/>
      <c r="G158" s="35" t="n"/>
      <c r="H158" s="7">
        <f>IF($B158="","",IF($G158&gt;=100,"完了",IF($G158&gt;0,"進行中","未着手")))</f>
        <v/>
      </c>
      <c r="I158" s="8">
        <f>IF($B158="","",ROUND($F158*(1-$G158/100),1))</f>
        <v/>
      </c>
      <c r="J158" s="9">
        <f>IF(OR($D158="",$E158=""),"",$E158-$D158+1)</f>
        <v/>
      </c>
      <c r="K158" s="9">
        <f>IF(OR($B158="",$E158=""),"",$E158-TODAY())</f>
        <v/>
      </c>
      <c r="L158" s="7">
        <f>IF($B158="","",IF($G158&gt;=100,"完了",IF($E158="","",IF($E158&lt;TODAY(),"遅延",IF($E158-TODAY()&lt;=3,"まもなく","")))))</f>
        <v/>
      </c>
    </row>
    <row r="159" hidden="1" ht="22" customHeight="1">
      <c r="A159" s="31" t="n"/>
      <c r="B159" s="32" t="n"/>
      <c r="C159" s="31" t="n"/>
      <c r="D159" s="33" t="n"/>
      <c r="E159" s="33" t="n"/>
      <c r="F159" s="34" t="n"/>
      <c r="G159" s="35" t="n"/>
      <c r="H159" s="10">
        <f>IF($B159="","",IF($G159&gt;=100,"完了",IF($G159&gt;0,"進行中","未着手")))</f>
        <v/>
      </c>
      <c r="I159" s="11">
        <f>IF($B159="","",ROUND($F159*(1-$G159/100),1))</f>
        <v/>
      </c>
      <c r="J159" s="12">
        <f>IF(OR($D159="",$E159=""),"",$E159-$D159+1)</f>
        <v/>
      </c>
      <c r="K159" s="12">
        <f>IF(OR($B159="",$E159=""),"",$E159-TODAY())</f>
        <v/>
      </c>
      <c r="L159" s="10">
        <f>IF($B159="","",IF($G159&gt;=100,"完了",IF($E159="","",IF($E159&lt;TODAY(),"遅延",IF($E159-TODAY()&lt;=3,"まもなく","")))))</f>
        <v/>
      </c>
    </row>
    <row r="160" hidden="1" ht="22" customHeight="1">
      <c r="A160" s="31" t="n"/>
      <c r="B160" s="32" t="n"/>
      <c r="C160" s="31" t="n"/>
      <c r="D160" s="33" t="n"/>
      <c r="E160" s="33" t="n"/>
      <c r="F160" s="34" t="n"/>
      <c r="G160" s="35" t="n"/>
      <c r="H160" s="7">
        <f>IF($B160="","",IF($G160&gt;=100,"完了",IF($G160&gt;0,"進行中","未着手")))</f>
        <v/>
      </c>
      <c r="I160" s="8">
        <f>IF($B160="","",ROUND($F160*(1-$G160/100),1))</f>
        <v/>
      </c>
      <c r="J160" s="9">
        <f>IF(OR($D160="",$E160=""),"",$E160-$D160+1)</f>
        <v/>
      </c>
      <c r="K160" s="9">
        <f>IF(OR($B160="",$E160=""),"",$E160-TODAY())</f>
        <v/>
      </c>
      <c r="L160" s="7">
        <f>IF($B160="","",IF($G160&gt;=100,"完了",IF($E160="","",IF($E160&lt;TODAY(),"遅延",IF($E160-TODAY()&lt;=3,"まもなく","")))))</f>
        <v/>
      </c>
    </row>
    <row r="161" hidden="1" ht="22" customHeight="1">
      <c r="A161" s="31" t="n"/>
      <c r="B161" s="32" t="n"/>
      <c r="C161" s="31" t="n"/>
      <c r="D161" s="33" t="n"/>
      <c r="E161" s="33" t="n"/>
      <c r="F161" s="34" t="n"/>
      <c r="G161" s="35" t="n"/>
      <c r="H161" s="10">
        <f>IF($B161="","",IF($G161&gt;=100,"完了",IF($G161&gt;0,"進行中","未着手")))</f>
        <v/>
      </c>
      <c r="I161" s="11">
        <f>IF($B161="","",ROUND($F161*(1-$G161/100),1))</f>
        <v/>
      </c>
      <c r="J161" s="12">
        <f>IF(OR($D161="",$E161=""),"",$E161-$D161+1)</f>
        <v/>
      </c>
      <c r="K161" s="12">
        <f>IF(OR($B161="",$E161=""),"",$E161-TODAY())</f>
        <v/>
      </c>
      <c r="L161" s="10">
        <f>IF($B161="","",IF($G161&gt;=100,"完了",IF($E161="","",IF($E161&lt;TODAY(),"遅延",IF($E161-TODAY()&lt;=3,"まもなく","")))))</f>
        <v/>
      </c>
    </row>
    <row r="162" hidden="1" ht="22" customHeight="1">
      <c r="A162" s="31" t="n"/>
      <c r="B162" s="32" t="n"/>
      <c r="C162" s="31" t="n"/>
      <c r="D162" s="33" t="n"/>
      <c r="E162" s="33" t="n"/>
      <c r="F162" s="34" t="n"/>
      <c r="G162" s="35" t="n"/>
      <c r="H162" s="7">
        <f>IF($B162="","",IF($G162&gt;=100,"完了",IF($G162&gt;0,"進行中","未着手")))</f>
        <v/>
      </c>
      <c r="I162" s="8">
        <f>IF($B162="","",ROUND($F162*(1-$G162/100),1))</f>
        <v/>
      </c>
      <c r="J162" s="9">
        <f>IF(OR($D162="",$E162=""),"",$E162-$D162+1)</f>
        <v/>
      </c>
      <c r="K162" s="9">
        <f>IF(OR($B162="",$E162=""),"",$E162-TODAY())</f>
        <v/>
      </c>
      <c r="L162" s="7">
        <f>IF($B162="","",IF($G162&gt;=100,"完了",IF($E162="","",IF($E162&lt;TODAY(),"遅延",IF($E162-TODAY()&lt;=3,"まもなく","")))))</f>
        <v/>
      </c>
    </row>
    <row r="163" hidden="1" ht="22" customHeight="1">
      <c r="A163" s="31" t="n"/>
      <c r="B163" s="32" t="n"/>
      <c r="C163" s="31" t="n"/>
      <c r="D163" s="33" t="n"/>
      <c r="E163" s="33" t="n"/>
      <c r="F163" s="34" t="n"/>
      <c r="G163" s="35" t="n"/>
      <c r="H163" s="10">
        <f>IF($B163="","",IF($G163&gt;=100,"完了",IF($G163&gt;0,"進行中","未着手")))</f>
        <v/>
      </c>
      <c r="I163" s="11">
        <f>IF($B163="","",ROUND($F163*(1-$G163/100),1))</f>
        <v/>
      </c>
      <c r="J163" s="12">
        <f>IF(OR($D163="",$E163=""),"",$E163-$D163+1)</f>
        <v/>
      </c>
      <c r="K163" s="12">
        <f>IF(OR($B163="",$E163=""),"",$E163-TODAY())</f>
        <v/>
      </c>
      <c r="L163" s="10">
        <f>IF($B163="","",IF($G163&gt;=100,"完了",IF($E163="","",IF($E163&lt;TODAY(),"遅延",IF($E163-TODAY()&lt;=3,"まもなく","")))))</f>
        <v/>
      </c>
    </row>
    <row r="164" hidden="1" ht="22" customHeight="1">
      <c r="A164" s="31" t="n"/>
      <c r="B164" s="32" t="n"/>
      <c r="C164" s="31" t="n"/>
      <c r="D164" s="33" t="n"/>
      <c r="E164" s="33" t="n"/>
      <c r="F164" s="34" t="n"/>
      <c r="G164" s="35" t="n"/>
      <c r="H164" s="7">
        <f>IF($B164="","",IF($G164&gt;=100,"完了",IF($G164&gt;0,"進行中","未着手")))</f>
        <v/>
      </c>
      <c r="I164" s="8">
        <f>IF($B164="","",ROUND($F164*(1-$G164/100),1))</f>
        <v/>
      </c>
      <c r="J164" s="9">
        <f>IF(OR($D164="",$E164=""),"",$E164-$D164+1)</f>
        <v/>
      </c>
      <c r="K164" s="9">
        <f>IF(OR($B164="",$E164=""),"",$E164-TODAY())</f>
        <v/>
      </c>
      <c r="L164" s="7">
        <f>IF($B164="","",IF($G164&gt;=100,"完了",IF($E164="","",IF($E164&lt;TODAY(),"遅延",IF($E164-TODAY()&lt;=3,"まもなく","")))))</f>
        <v/>
      </c>
    </row>
    <row r="165" hidden="1" ht="22" customHeight="1">
      <c r="A165" s="31" t="n"/>
      <c r="B165" s="32" t="n"/>
      <c r="C165" s="31" t="n"/>
      <c r="D165" s="33" t="n"/>
      <c r="E165" s="33" t="n"/>
      <c r="F165" s="34" t="n"/>
      <c r="G165" s="35" t="n"/>
      <c r="H165" s="10">
        <f>IF($B165="","",IF($G165&gt;=100,"完了",IF($G165&gt;0,"進行中","未着手")))</f>
        <v/>
      </c>
      <c r="I165" s="11">
        <f>IF($B165="","",ROUND($F165*(1-$G165/100),1))</f>
        <v/>
      </c>
      <c r="J165" s="12">
        <f>IF(OR($D165="",$E165=""),"",$E165-$D165+1)</f>
        <v/>
      </c>
      <c r="K165" s="12">
        <f>IF(OR($B165="",$E165=""),"",$E165-TODAY())</f>
        <v/>
      </c>
      <c r="L165" s="10">
        <f>IF($B165="","",IF($G165&gt;=100,"完了",IF($E165="","",IF($E165&lt;TODAY(),"遅延",IF($E165-TODAY()&lt;=3,"まもなく","")))))</f>
        <v/>
      </c>
    </row>
    <row r="166" hidden="1" ht="22" customHeight="1">
      <c r="A166" s="31" t="n"/>
      <c r="B166" s="32" t="n"/>
      <c r="C166" s="31" t="n"/>
      <c r="D166" s="33" t="n"/>
      <c r="E166" s="33" t="n"/>
      <c r="F166" s="34" t="n"/>
      <c r="G166" s="35" t="n"/>
      <c r="H166" s="7">
        <f>IF($B166="","",IF($G166&gt;=100,"完了",IF($G166&gt;0,"進行中","未着手")))</f>
        <v/>
      </c>
      <c r="I166" s="8">
        <f>IF($B166="","",ROUND($F166*(1-$G166/100),1))</f>
        <v/>
      </c>
      <c r="J166" s="9">
        <f>IF(OR($D166="",$E166=""),"",$E166-$D166+1)</f>
        <v/>
      </c>
      <c r="K166" s="9">
        <f>IF(OR($B166="",$E166=""),"",$E166-TODAY())</f>
        <v/>
      </c>
      <c r="L166" s="7">
        <f>IF($B166="","",IF($G166&gt;=100,"完了",IF($E166="","",IF($E166&lt;TODAY(),"遅延",IF($E166-TODAY()&lt;=3,"まもなく","")))))</f>
        <v/>
      </c>
    </row>
    <row r="167" hidden="1" ht="22" customHeight="1">
      <c r="A167" s="31" t="n"/>
      <c r="B167" s="32" t="n"/>
      <c r="C167" s="31" t="n"/>
      <c r="D167" s="33" t="n"/>
      <c r="E167" s="33" t="n"/>
      <c r="F167" s="34" t="n"/>
      <c r="G167" s="35" t="n"/>
      <c r="H167" s="10">
        <f>IF($B167="","",IF($G167&gt;=100,"完了",IF($G167&gt;0,"進行中","未着手")))</f>
        <v/>
      </c>
      <c r="I167" s="11">
        <f>IF($B167="","",ROUND($F167*(1-$G167/100),1))</f>
        <v/>
      </c>
      <c r="J167" s="12">
        <f>IF(OR($D167="",$E167=""),"",$E167-$D167+1)</f>
        <v/>
      </c>
      <c r="K167" s="12">
        <f>IF(OR($B167="",$E167=""),"",$E167-TODAY())</f>
        <v/>
      </c>
      <c r="L167" s="10">
        <f>IF($B167="","",IF($G167&gt;=100,"完了",IF($E167="","",IF($E167&lt;TODAY(),"遅延",IF($E167-TODAY()&lt;=3,"まもなく","")))))</f>
        <v/>
      </c>
    </row>
    <row r="168" hidden="1" ht="22" customHeight="1">
      <c r="A168" s="31" t="n"/>
      <c r="B168" s="32" t="n"/>
      <c r="C168" s="31" t="n"/>
      <c r="D168" s="33" t="n"/>
      <c r="E168" s="33" t="n"/>
      <c r="F168" s="34" t="n"/>
      <c r="G168" s="35" t="n"/>
      <c r="H168" s="7">
        <f>IF($B168="","",IF($G168&gt;=100,"完了",IF($G168&gt;0,"進行中","未着手")))</f>
        <v/>
      </c>
      <c r="I168" s="8">
        <f>IF($B168="","",ROUND($F168*(1-$G168/100),1))</f>
        <v/>
      </c>
      <c r="J168" s="9">
        <f>IF(OR($D168="",$E168=""),"",$E168-$D168+1)</f>
        <v/>
      </c>
      <c r="K168" s="9">
        <f>IF(OR($B168="",$E168=""),"",$E168-TODAY())</f>
        <v/>
      </c>
      <c r="L168" s="7">
        <f>IF($B168="","",IF($G168&gt;=100,"完了",IF($E168="","",IF($E168&lt;TODAY(),"遅延",IF($E168-TODAY()&lt;=3,"まもなく","")))))</f>
        <v/>
      </c>
    </row>
    <row r="169" hidden="1" ht="22" customHeight="1">
      <c r="A169" s="31" t="n"/>
      <c r="B169" s="32" t="n"/>
      <c r="C169" s="31" t="n"/>
      <c r="D169" s="33" t="n"/>
      <c r="E169" s="33" t="n"/>
      <c r="F169" s="34" t="n"/>
      <c r="G169" s="35" t="n"/>
      <c r="H169" s="10">
        <f>IF($B169="","",IF($G169&gt;=100,"完了",IF($G169&gt;0,"進行中","未着手")))</f>
        <v/>
      </c>
      <c r="I169" s="11">
        <f>IF($B169="","",ROUND($F169*(1-$G169/100),1))</f>
        <v/>
      </c>
      <c r="J169" s="12">
        <f>IF(OR($D169="",$E169=""),"",$E169-$D169+1)</f>
        <v/>
      </c>
      <c r="K169" s="12">
        <f>IF(OR($B169="",$E169=""),"",$E169-TODAY())</f>
        <v/>
      </c>
      <c r="L169" s="10">
        <f>IF($B169="","",IF($G169&gt;=100,"完了",IF($E169="","",IF($E169&lt;TODAY(),"遅延",IF($E169-TODAY()&lt;=3,"まもなく","")))))</f>
        <v/>
      </c>
    </row>
    <row r="170" hidden="1" ht="22" customHeight="1">
      <c r="A170" s="31" t="n"/>
      <c r="B170" s="32" t="n"/>
      <c r="C170" s="31" t="n"/>
      <c r="D170" s="33" t="n"/>
      <c r="E170" s="33" t="n"/>
      <c r="F170" s="34" t="n"/>
      <c r="G170" s="35" t="n"/>
      <c r="H170" s="7">
        <f>IF($B170="","",IF($G170&gt;=100,"完了",IF($G170&gt;0,"進行中","未着手")))</f>
        <v/>
      </c>
      <c r="I170" s="8">
        <f>IF($B170="","",ROUND($F170*(1-$G170/100),1))</f>
        <v/>
      </c>
      <c r="J170" s="9">
        <f>IF(OR($D170="",$E170=""),"",$E170-$D170+1)</f>
        <v/>
      </c>
      <c r="K170" s="9">
        <f>IF(OR($B170="",$E170=""),"",$E170-TODAY())</f>
        <v/>
      </c>
      <c r="L170" s="7">
        <f>IF($B170="","",IF($G170&gt;=100,"完了",IF($E170="","",IF($E170&lt;TODAY(),"遅延",IF($E170-TODAY()&lt;=3,"まもなく","")))))</f>
        <v/>
      </c>
    </row>
    <row r="171" hidden="1" ht="22" customHeight="1">
      <c r="A171" s="31" t="n"/>
      <c r="B171" s="32" t="n"/>
      <c r="C171" s="31" t="n"/>
      <c r="D171" s="33" t="n"/>
      <c r="E171" s="33" t="n"/>
      <c r="F171" s="34" t="n"/>
      <c r="G171" s="35" t="n"/>
      <c r="H171" s="10">
        <f>IF($B171="","",IF($G171&gt;=100,"完了",IF($G171&gt;0,"進行中","未着手")))</f>
        <v/>
      </c>
      <c r="I171" s="11">
        <f>IF($B171="","",ROUND($F171*(1-$G171/100),1))</f>
        <v/>
      </c>
      <c r="J171" s="12">
        <f>IF(OR($D171="",$E171=""),"",$E171-$D171+1)</f>
        <v/>
      </c>
      <c r="K171" s="12">
        <f>IF(OR($B171="",$E171=""),"",$E171-TODAY())</f>
        <v/>
      </c>
      <c r="L171" s="10">
        <f>IF($B171="","",IF($G171&gt;=100,"完了",IF($E171="","",IF($E171&lt;TODAY(),"遅延",IF($E171-TODAY()&lt;=3,"まもなく","")))))</f>
        <v/>
      </c>
    </row>
    <row r="172" hidden="1" ht="22" customHeight="1">
      <c r="A172" s="31" t="n"/>
      <c r="B172" s="32" t="n"/>
      <c r="C172" s="31" t="n"/>
      <c r="D172" s="33" t="n"/>
      <c r="E172" s="33" t="n"/>
      <c r="F172" s="34" t="n"/>
      <c r="G172" s="35" t="n"/>
      <c r="H172" s="7">
        <f>IF($B172="","",IF($G172&gt;=100,"完了",IF($G172&gt;0,"進行中","未着手")))</f>
        <v/>
      </c>
      <c r="I172" s="8">
        <f>IF($B172="","",ROUND($F172*(1-$G172/100),1))</f>
        <v/>
      </c>
      <c r="J172" s="9">
        <f>IF(OR($D172="",$E172=""),"",$E172-$D172+1)</f>
        <v/>
      </c>
      <c r="K172" s="9">
        <f>IF(OR($B172="",$E172=""),"",$E172-TODAY())</f>
        <v/>
      </c>
      <c r="L172" s="7">
        <f>IF($B172="","",IF($G172&gt;=100,"完了",IF($E172="","",IF($E172&lt;TODAY(),"遅延",IF($E172-TODAY()&lt;=3,"まもなく","")))))</f>
        <v/>
      </c>
    </row>
    <row r="173" hidden="1" ht="22" customHeight="1">
      <c r="A173" s="31" t="n"/>
      <c r="B173" s="32" t="n"/>
      <c r="C173" s="31" t="n"/>
      <c r="D173" s="33" t="n"/>
      <c r="E173" s="33" t="n"/>
      <c r="F173" s="34" t="n"/>
      <c r="G173" s="35" t="n"/>
      <c r="H173" s="10">
        <f>IF($B173="","",IF($G173&gt;=100,"完了",IF($G173&gt;0,"進行中","未着手")))</f>
        <v/>
      </c>
      <c r="I173" s="11">
        <f>IF($B173="","",ROUND($F173*(1-$G173/100),1))</f>
        <v/>
      </c>
      <c r="J173" s="12">
        <f>IF(OR($D173="",$E173=""),"",$E173-$D173+1)</f>
        <v/>
      </c>
      <c r="K173" s="12">
        <f>IF(OR($B173="",$E173=""),"",$E173-TODAY())</f>
        <v/>
      </c>
      <c r="L173" s="10">
        <f>IF($B173="","",IF($G173&gt;=100,"完了",IF($E173="","",IF($E173&lt;TODAY(),"遅延",IF($E173-TODAY()&lt;=3,"まもなく","")))))</f>
        <v/>
      </c>
    </row>
    <row r="174" hidden="1" ht="22" customHeight="1">
      <c r="A174" s="31" t="n"/>
      <c r="B174" s="32" t="n"/>
      <c r="C174" s="31" t="n"/>
      <c r="D174" s="33" t="n"/>
      <c r="E174" s="33" t="n"/>
      <c r="F174" s="34" t="n"/>
      <c r="G174" s="35" t="n"/>
      <c r="H174" s="7">
        <f>IF($B174="","",IF($G174&gt;=100,"完了",IF($G174&gt;0,"進行中","未着手")))</f>
        <v/>
      </c>
      <c r="I174" s="8">
        <f>IF($B174="","",ROUND($F174*(1-$G174/100),1))</f>
        <v/>
      </c>
      <c r="J174" s="9">
        <f>IF(OR($D174="",$E174=""),"",$E174-$D174+1)</f>
        <v/>
      </c>
      <c r="K174" s="9">
        <f>IF(OR($B174="",$E174=""),"",$E174-TODAY())</f>
        <v/>
      </c>
      <c r="L174" s="7">
        <f>IF($B174="","",IF($G174&gt;=100,"完了",IF($E174="","",IF($E174&lt;TODAY(),"遅延",IF($E174-TODAY()&lt;=3,"まもなく","")))))</f>
        <v/>
      </c>
    </row>
    <row r="175" hidden="1" ht="22" customHeight="1">
      <c r="A175" s="31" t="n"/>
      <c r="B175" s="32" t="n"/>
      <c r="C175" s="31" t="n"/>
      <c r="D175" s="33" t="n"/>
      <c r="E175" s="33" t="n"/>
      <c r="F175" s="34" t="n"/>
      <c r="G175" s="35" t="n"/>
      <c r="H175" s="10">
        <f>IF($B175="","",IF($G175&gt;=100,"完了",IF($G175&gt;0,"進行中","未着手")))</f>
        <v/>
      </c>
      <c r="I175" s="11">
        <f>IF($B175="","",ROUND($F175*(1-$G175/100),1))</f>
        <v/>
      </c>
      <c r="J175" s="12">
        <f>IF(OR($D175="",$E175=""),"",$E175-$D175+1)</f>
        <v/>
      </c>
      <c r="K175" s="12">
        <f>IF(OR($B175="",$E175=""),"",$E175-TODAY())</f>
        <v/>
      </c>
      <c r="L175" s="10">
        <f>IF($B175="","",IF($G175&gt;=100,"完了",IF($E175="","",IF($E175&lt;TODAY(),"遅延",IF($E175-TODAY()&lt;=3,"まもなく","")))))</f>
        <v/>
      </c>
    </row>
    <row r="176" hidden="1" ht="22" customHeight="1">
      <c r="A176" s="31" t="n"/>
      <c r="B176" s="32" t="n"/>
      <c r="C176" s="31" t="n"/>
      <c r="D176" s="33" t="n"/>
      <c r="E176" s="33" t="n"/>
      <c r="F176" s="34" t="n"/>
      <c r="G176" s="35" t="n"/>
      <c r="H176" s="7">
        <f>IF($B176="","",IF($G176&gt;=100,"完了",IF($G176&gt;0,"進行中","未着手")))</f>
        <v/>
      </c>
      <c r="I176" s="8">
        <f>IF($B176="","",ROUND($F176*(1-$G176/100),1))</f>
        <v/>
      </c>
      <c r="J176" s="9">
        <f>IF(OR($D176="",$E176=""),"",$E176-$D176+1)</f>
        <v/>
      </c>
      <c r="K176" s="9">
        <f>IF(OR($B176="",$E176=""),"",$E176-TODAY())</f>
        <v/>
      </c>
      <c r="L176" s="7">
        <f>IF($B176="","",IF($G176&gt;=100,"完了",IF($E176="","",IF($E176&lt;TODAY(),"遅延",IF($E176-TODAY()&lt;=3,"まもなく","")))))</f>
        <v/>
      </c>
    </row>
    <row r="177" hidden="1" ht="22" customHeight="1">
      <c r="A177" s="31" t="n"/>
      <c r="B177" s="32" t="n"/>
      <c r="C177" s="31" t="n"/>
      <c r="D177" s="33" t="n"/>
      <c r="E177" s="33" t="n"/>
      <c r="F177" s="34" t="n"/>
      <c r="G177" s="35" t="n"/>
      <c r="H177" s="10">
        <f>IF($B177="","",IF($G177&gt;=100,"完了",IF($G177&gt;0,"進行中","未着手")))</f>
        <v/>
      </c>
      <c r="I177" s="11">
        <f>IF($B177="","",ROUND($F177*(1-$G177/100),1))</f>
        <v/>
      </c>
      <c r="J177" s="12">
        <f>IF(OR($D177="",$E177=""),"",$E177-$D177+1)</f>
        <v/>
      </c>
      <c r="K177" s="12">
        <f>IF(OR($B177="",$E177=""),"",$E177-TODAY())</f>
        <v/>
      </c>
      <c r="L177" s="10">
        <f>IF($B177="","",IF($G177&gt;=100,"完了",IF($E177="","",IF($E177&lt;TODAY(),"遅延",IF($E177-TODAY()&lt;=3,"まもなく","")))))</f>
        <v/>
      </c>
    </row>
    <row r="178" hidden="1" ht="22" customHeight="1">
      <c r="A178" s="31" t="n"/>
      <c r="B178" s="32" t="n"/>
      <c r="C178" s="31" t="n"/>
      <c r="D178" s="33" t="n"/>
      <c r="E178" s="33" t="n"/>
      <c r="F178" s="34" t="n"/>
      <c r="G178" s="35" t="n"/>
      <c r="H178" s="7">
        <f>IF($B178="","",IF($G178&gt;=100,"完了",IF($G178&gt;0,"進行中","未着手")))</f>
        <v/>
      </c>
      <c r="I178" s="8">
        <f>IF($B178="","",ROUND($F178*(1-$G178/100),1))</f>
        <v/>
      </c>
      <c r="J178" s="9">
        <f>IF(OR($D178="",$E178=""),"",$E178-$D178+1)</f>
        <v/>
      </c>
      <c r="K178" s="9">
        <f>IF(OR($B178="",$E178=""),"",$E178-TODAY())</f>
        <v/>
      </c>
      <c r="L178" s="7">
        <f>IF($B178="","",IF($G178&gt;=100,"完了",IF($E178="","",IF($E178&lt;TODAY(),"遅延",IF($E178-TODAY()&lt;=3,"まもなく","")))))</f>
        <v/>
      </c>
    </row>
    <row r="179" hidden="1" ht="22" customHeight="1">
      <c r="A179" s="31" t="n"/>
      <c r="B179" s="32" t="n"/>
      <c r="C179" s="31" t="n"/>
      <c r="D179" s="33" t="n"/>
      <c r="E179" s="33" t="n"/>
      <c r="F179" s="34" t="n"/>
      <c r="G179" s="35" t="n"/>
      <c r="H179" s="10">
        <f>IF($B179="","",IF($G179&gt;=100,"完了",IF($G179&gt;0,"進行中","未着手")))</f>
        <v/>
      </c>
      <c r="I179" s="11">
        <f>IF($B179="","",ROUND($F179*(1-$G179/100),1))</f>
        <v/>
      </c>
      <c r="J179" s="12">
        <f>IF(OR($D179="",$E179=""),"",$E179-$D179+1)</f>
        <v/>
      </c>
      <c r="K179" s="12">
        <f>IF(OR($B179="",$E179=""),"",$E179-TODAY())</f>
        <v/>
      </c>
      <c r="L179" s="10">
        <f>IF($B179="","",IF($G179&gt;=100,"完了",IF($E179="","",IF($E179&lt;TODAY(),"遅延",IF($E179-TODAY()&lt;=3,"まもなく","")))))</f>
        <v/>
      </c>
    </row>
    <row r="180" hidden="1" ht="22" customHeight="1">
      <c r="A180" s="31" t="n"/>
      <c r="B180" s="32" t="n"/>
      <c r="C180" s="31" t="n"/>
      <c r="D180" s="33" t="n"/>
      <c r="E180" s="33" t="n"/>
      <c r="F180" s="34" t="n"/>
      <c r="G180" s="35" t="n"/>
      <c r="H180" s="7">
        <f>IF($B180="","",IF($G180&gt;=100,"完了",IF($G180&gt;0,"進行中","未着手")))</f>
        <v/>
      </c>
      <c r="I180" s="8">
        <f>IF($B180="","",ROUND($F180*(1-$G180/100),1))</f>
        <v/>
      </c>
      <c r="J180" s="9">
        <f>IF(OR($D180="",$E180=""),"",$E180-$D180+1)</f>
        <v/>
      </c>
      <c r="K180" s="9">
        <f>IF(OR($B180="",$E180=""),"",$E180-TODAY())</f>
        <v/>
      </c>
      <c r="L180" s="7">
        <f>IF($B180="","",IF($G180&gt;=100,"完了",IF($E180="","",IF($E180&lt;TODAY(),"遅延",IF($E180-TODAY()&lt;=3,"まもなく","")))))</f>
        <v/>
      </c>
    </row>
    <row r="181" hidden="1" ht="22" customHeight="1">
      <c r="A181" s="31" t="n"/>
      <c r="B181" s="32" t="n"/>
      <c r="C181" s="31" t="n"/>
      <c r="D181" s="33" t="n"/>
      <c r="E181" s="33" t="n"/>
      <c r="F181" s="34" t="n"/>
      <c r="G181" s="35" t="n"/>
      <c r="H181" s="10">
        <f>IF($B181="","",IF($G181&gt;=100,"完了",IF($G181&gt;0,"進行中","未着手")))</f>
        <v/>
      </c>
      <c r="I181" s="11">
        <f>IF($B181="","",ROUND($F181*(1-$G181/100),1))</f>
        <v/>
      </c>
      <c r="J181" s="12">
        <f>IF(OR($D181="",$E181=""),"",$E181-$D181+1)</f>
        <v/>
      </c>
      <c r="K181" s="12">
        <f>IF(OR($B181="",$E181=""),"",$E181-TODAY())</f>
        <v/>
      </c>
      <c r="L181" s="10">
        <f>IF($B181="","",IF($G181&gt;=100,"完了",IF($E181="","",IF($E181&lt;TODAY(),"遅延",IF($E181-TODAY()&lt;=3,"まもなく","")))))</f>
        <v/>
      </c>
    </row>
    <row r="182" hidden="1" ht="22" customHeight="1">
      <c r="A182" s="31" t="n"/>
      <c r="B182" s="32" t="n"/>
      <c r="C182" s="31" t="n"/>
      <c r="D182" s="33" t="n"/>
      <c r="E182" s="33" t="n"/>
      <c r="F182" s="34" t="n"/>
      <c r="G182" s="35" t="n"/>
      <c r="H182" s="7">
        <f>IF($B182="","",IF($G182&gt;=100,"完了",IF($G182&gt;0,"進行中","未着手")))</f>
        <v/>
      </c>
      <c r="I182" s="8">
        <f>IF($B182="","",ROUND($F182*(1-$G182/100),1))</f>
        <v/>
      </c>
      <c r="J182" s="9">
        <f>IF(OR($D182="",$E182=""),"",$E182-$D182+1)</f>
        <v/>
      </c>
      <c r="K182" s="9">
        <f>IF(OR($B182="",$E182=""),"",$E182-TODAY())</f>
        <v/>
      </c>
      <c r="L182" s="7">
        <f>IF($B182="","",IF($G182&gt;=100,"完了",IF($E182="","",IF($E182&lt;TODAY(),"遅延",IF($E182-TODAY()&lt;=3,"まもなく","")))))</f>
        <v/>
      </c>
    </row>
    <row r="183" hidden="1" ht="22" customHeight="1">
      <c r="A183" s="31" t="n"/>
      <c r="B183" s="32" t="n"/>
      <c r="C183" s="31" t="n"/>
      <c r="D183" s="33" t="n"/>
      <c r="E183" s="33" t="n"/>
      <c r="F183" s="34" t="n"/>
      <c r="G183" s="35" t="n"/>
      <c r="H183" s="10">
        <f>IF($B183="","",IF($G183&gt;=100,"完了",IF($G183&gt;0,"進行中","未着手")))</f>
        <v/>
      </c>
      <c r="I183" s="11">
        <f>IF($B183="","",ROUND($F183*(1-$G183/100),1))</f>
        <v/>
      </c>
      <c r="J183" s="12">
        <f>IF(OR($D183="",$E183=""),"",$E183-$D183+1)</f>
        <v/>
      </c>
      <c r="K183" s="12">
        <f>IF(OR($B183="",$E183=""),"",$E183-TODAY())</f>
        <v/>
      </c>
      <c r="L183" s="10">
        <f>IF($B183="","",IF($G183&gt;=100,"完了",IF($E183="","",IF($E183&lt;TODAY(),"遅延",IF($E183-TODAY()&lt;=3,"まもなく","")))))</f>
        <v/>
      </c>
    </row>
    <row r="184" hidden="1" ht="22" customHeight="1">
      <c r="A184" s="31" t="n"/>
      <c r="B184" s="32" t="n"/>
      <c r="C184" s="31" t="n"/>
      <c r="D184" s="33" t="n"/>
      <c r="E184" s="33" t="n"/>
      <c r="F184" s="34" t="n"/>
      <c r="G184" s="35" t="n"/>
      <c r="H184" s="7">
        <f>IF($B184="","",IF($G184&gt;=100,"完了",IF($G184&gt;0,"進行中","未着手")))</f>
        <v/>
      </c>
      <c r="I184" s="8">
        <f>IF($B184="","",ROUND($F184*(1-$G184/100),1))</f>
        <v/>
      </c>
      <c r="J184" s="9">
        <f>IF(OR($D184="",$E184=""),"",$E184-$D184+1)</f>
        <v/>
      </c>
      <c r="K184" s="9">
        <f>IF(OR($B184="",$E184=""),"",$E184-TODAY())</f>
        <v/>
      </c>
      <c r="L184" s="7">
        <f>IF($B184="","",IF($G184&gt;=100,"完了",IF($E184="","",IF($E184&lt;TODAY(),"遅延",IF($E184-TODAY()&lt;=3,"まもなく","")))))</f>
        <v/>
      </c>
    </row>
    <row r="185" hidden="1" ht="22" customHeight="1">
      <c r="A185" s="31" t="n"/>
      <c r="B185" s="32" t="n"/>
      <c r="C185" s="31" t="n"/>
      <c r="D185" s="33" t="n"/>
      <c r="E185" s="33" t="n"/>
      <c r="F185" s="34" t="n"/>
      <c r="G185" s="35" t="n"/>
      <c r="H185" s="10">
        <f>IF($B185="","",IF($G185&gt;=100,"完了",IF($G185&gt;0,"進行中","未着手")))</f>
        <v/>
      </c>
      <c r="I185" s="11">
        <f>IF($B185="","",ROUND($F185*(1-$G185/100),1))</f>
        <v/>
      </c>
      <c r="J185" s="12">
        <f>IF(OR($D185="",$E185=""),"",$E185-$D185+1)</f>
        <v/>
      </c>
      <c r="K185" s="12">
        <f>IF(OR($B185="",$E185=""),"",$E185-TODAY())</f>
        <v/>
      </c>
      <c r="L185" s="10">
        <f>IF($B185="","",IF($G185&gt;=100,"完了",IF($E185="","",IF($E185&lt;TODAY(),"遅延",IF($E185-TODAY()&lt;=3,"まもなく","")))))</f>
        <v/>
      </c>
    </row>
    <row r="186" hidden="1" ht="22" customHeight="1">
      <c r="A186" s="31" t="n"/>
      <c r="B186" s="32" t="n"/>
      <c r="C186" s="31" t="n"/>
      <c r="D186" s="33" t="n"/>
      <c r="E186" s="33" t="n"/>
      <c r="F186" s="34" t="n"/>
      <c r="G186" s="35" t="n"/>
      <c r="H186" s="7">
        <f>IF($B186="","",IF($G186&gt;=100,"完了",IF($G186&gt;0,"進行中","未着手")))</f>
        <v/>
      </c>
      <c r="I186" s="8">
        <f>IF($B186="","",ROUND($F186*(1-$G186/100),1))</f>
        <v/>
      </c>
      <c r="J186" s="9">
        <f>IF(OR($D186="",$E186=""),"",$E186-$D186+1)</f>
        <v/>
      </c>
      <c r="K186" s="9">
        <f>IF(OR($B186="",$E186=""),"",$E186-TODAY())</f>
        <v/>
      </c>
      <c r="L186" s="7">
        <f>IF($B186="","",IF($G186&gt;=100,"完了",IF($E186="","",IF($E186&lt;TODAY(),"遅延",IF($E186-TODAY()&lt;=3,"まもなく","")))))</f>
        <v/>
      </c>
    </row>
    <row r="187" hidden="1" ht="22" customHeight="1">
      <c r="A187" s="31" t="n"/>
      <c r="B187" s="32" t="n"/>
      <c r="C187" s="31" t="n"/>
      <c r="D187" s="33" t="n"/>
      <c r="E187" s="33" t="n"/>
      <c r="F187" s="34" t="n"/>
      <c r="G187" s="35" t="n"/>
      <c r="H187" s="10">
        <f>IF($B187="","",IF($G187&gt;=100,"完了",IF($G187&gt;0,"進行中","未着手")))</f>
        <v/>
      </c>
      <c r="I187" s="11">
        <f>IF($B187="","",ROUND($F187*(1-$G187/100),1))</f>
        <v/>
      </c>
      <c r="J187" s="12">
        <f>IF(OR($D187="",$E187=""),"",$E187-$D187+1)</f>
        <v/>
      </c>
      <c r="K187" s="12">
        <f>IF(OR($B187="",$E187=""),"",$E187-TODAY())</f>
        <v/>
      </c>
      <c r="L187" s="10">
        <f>IF($B187="","",IF($G187&gt;=100,"完了",IF($E187="","",IF($E187&lt;TODAY(),"遅延",IF($E187-TODAY()&lt;=3,"まもなく","")))))</f>
        <v/>
      </c>
    </row>
    <row r="188" hidden="1" ht="22" customHeight="1">
      <c r="A188" s="31" t="n"/>
      <c r="B188" s="32" t="n"/>
      <c r="C188" s="31" t="n"/>
      <c r="D188" s="33" t="n"/>
      <c r="E188" s="33" t="n"/>
      <c r="F188" s="34" t="n"/>
      <c r="G188" s="35" t="n"/>
      <c r="H188" s="7">
        <f>IF($B188="","",IF($G188&gt;=100,"完了",IF($G188&gt;0,"進行中","未着手")))</f>
        <v/>
      </c>
      <c r="I188" s="8">
        <f>IF($B188="","",ROUND($F188*(1-$G188/100),1))</f>
        <v/>
      </c>
      <c r="J188" s="9">
        <f>IF(OR($D188="",$E188=""),"",$E188-$D188+1)</f>
        <v/>
      </c>
      <c r="K188" s="9">
        <f>IF(OR($B188="",$E188=""),"",$E188-TODAY())</f>
        <v/>
      </c>
      <c r="L188" s="7">
        <f>IF($B188="","",IF($G188&gt;=100,"完了",IF($E188="","",IF($E188&lt;TODAY(),"遅延",IF($E188-TODAY()&lt;=3,"まもなく","")))))</f>
        <v/>
      </c>
    </row>
    <row r="189" hidden="1" ht="22" customHeight="1">
      <c r="A189" s="31" t="n"/>
      <c r="B189" s="32" t="n"/>
      <c r="C189" s="31" t="n"/>
      <c r="D189" s="33" t="n"/>
      <c r="E189" s="33" t="n"/>
      <c r="F189" s="34" t="n"/>
      <c r="G189" s="35" t="n"/>
      <c r="H189" s="10">
        <f>IF($B189="","",IF($G189&gt;=100,"完了",IF($G189&gt;0,"進行中","未着手")))</f>
        <v/>
      </c>
      <c r="I189" s="11">
        <f>IF($B189="","",ROUND($F189*(1-$G189/100),1))</f>
        <v/>
      </c>
      <c r="J189" s="12">
        <f>IF(OR($D189="",$E189=""),"",$E189-$D189+1)</f>
        <v/>
      </c>
      <c r="K189" s="12">
        <f>IF(OR($B189="",$E189=""),"",$E189-TODAY())</f>
        <v/>
      </c>
      <c r="L189" s="10">
        <f>IF($B189="","",IF($G189&gt;=100,"完了",IF($E189="","",IF($E189&lt;TODAY(),"遅延",IF($E189-TODAY()&lt;=3,"まもなく","")))))</f>
        <v/>
      </c>
    </row>
    <row r="190" hidden="1" ht="22" customHeight="1">
      <c r="A190" s="31" t="n"/>
      <c r="B190" s="32" t="n"/>
      <c r="C190" s="31" t="n"/>
      <c r="D190" s="33" t="n"/>
      <c r="E190" s="33" t="n"/>
      <c r="F190" s="34" t="n"/>
      <c r="G190" s="35" t="n"/>
      <c r="H190" s="7">
        <f>IF($B190="","",IF($G190&gt;=100,"完了",IF($G190&gt;0,"進行中","未着手")))</f>
        <v/>
      </c>
      <c r="I190" s="8">
        <f>IF($B190="","",ROUND($F190*(1-$G190/100),1))</f>
        <v/>
      </c>
      <c r="J190" s="9">
        <f>IF(OR($D190="",$E190=""),"",$E190-$D190+1)</f>
        <v/>
      </c>
      <c r="K190" s="9">
        <f>IF(OR($B190="",$E190=""),"",$E190-TODAY())</f>
        <v/>
      </c>
      <c r="L190" s="7">
        <f>IF($B190="","",IF($G190&gt;=100,"完了",IF($E190="","",IF($E190&lt;TODAY(),"遅延",IF($E190-TODAY()&lt;=3,"まもなく","")))))</f>
        <v/>
      </c>
    </row>
    <row r="191" hidden="1" ht="22" customHeight="1">
      <c r="A191" s="31" t="n"/>
      <c r="B191" s="32" t="n"/>
      <c r="C191" s="31" t="n"/>
      <c r="D191" s="33" t="n"/>
      <c r="E191" s="33" t="n"/>
      <c r="F191" s="34" t="n"/>
      <c r="G191" s="35" t="n"/>
      <c r="H191" s="10">
        <f>IF($B191="","",IF($G191&gt;=100,"完了",IF($G191&gt;0,"進行中","未着手")))</f>
        <v/>
      </c>
      <c r="I191" s="11">
        <f>IF($B191="","",ROUND($F191*(1-$G191/100),1))</f>
        <v/>
      </c>
      <c r="J191" s="12">
        <f>IF(OR($D191="",$E191=""),"",$E191-$D191+1)</f>
        <v/>
      </c>
      <c r="K191" s="12">
        <f>IF(OR($B191="",$E191=""),"",$E191-TODAY())</f>
        <v/>
      </c>
      <c r="L191" s="10">
        <f>IF($B191="","",IF($G191&gt;=100,"完了",IF($E191="","",IF($E191&lt;TODAY(),"遅延",IF($E191-TODAY()&lt;=3,"まもなく","")))))</f>
        <v/>
      </c>
    </row>
    <row r="192" hidden="1" ht="22" customHeight="1">
      <c r="A192" s="31" t="n"/>
      <c r="B192" s="32" t="n"/>
      <c r="C192" s="31" t="n"/>
      <c r="D192" s="33" t="n"/>
      <c r="E192" s="33" t="n"/>
      <c r="F192" s="34" t="n"/>
      <c r="G192" s="35" t="n"/>
      <c r="H192" s="7">
        <f>IF($B192="","",IF($G192&gt;=100,"完了",IF($G192&gt;0,"進行中","未着手")))</f>
        <v/>
      </c>
      <c r="I192" s="8">
        <f>IF($B192="","",ROUND($F192*(1-$G192/100),1))</f>
        <v/>
      </c>
      <c r="J192" s="9">
        <f>IF(OR($D192="",$E192=""),"",$E192-$D192+1)</f>
        <v/>
      </c>
      <c r="K192" s="9">
        <f>IF(OR($B192="",$E192=""),"",$E192-TODAY())</f>
        <v/>
      </c>
      <c r="L192" s="7">
        <f>IF($B192="","",IF($G192&gt;=100,"完了",IF($E192="","",IF($E192&lt;TODAY(),"遅延",IF($E192-TODAY()&lt;=3,"まもなく","")))))</f>
        <v/>
      </c>
    </row>
    <row r="193" hidden="1" ht="22" customHeight="1">
      <c r="A193" s="31" t="n"/>
      <c r="B193" s="32" t="n"/>
      <c r="C193" s="31" t="n"/>
      <c r="D193" s="33" t="n"/>
      <c r="E193" s="33" t="n"/>
      <c r="F193" s="34" t="n"/>
      <c r="G193" s="35" t="n"/>
      <c r="H193" s="10">
        <f>IF($B193="","",IF($G193&gt;=100,"完了",IF($G193&gt;0,"進行中","未着手")))</f>
        <v/>
      </c>
      <c r="I193" s="11">
        <f>IF($B193="","",ROUND($F193*(1-$G193/100),1))</f>
        <v/>
      </c>
      <c r="J193" s="12">
        <f>IF(OR($D193="",$E193=""),"",$E193-$D193+1)</f>
        <v/>
      </c>
      <c r="K193" s="12">
        <f>IF(OR($B193="",$E193=""),"",$E193-TODAY())</f>
        <v/>
      </c>
      <c r="L193" s="10">
        <f>IF($B193="","",IF($G193&gt;=100,"完了",IF($E193="","",IF($E193&lt;TODAY(),"遅延",IF($E193-TODAY()&lt;=3,"まもなく","")))))</f>
        <v/>
      </c>
    </row>
    <row r="194" hidden="1" ht="22" customHeight="1">
      <c r="A194" s="31" t="n"/>
      <c r="B194" s="32" t="n"/>
      <c r="C194" s="31" t="n"/>
      <c r="D194" s="33" t="n"/>
      <c r="E194" s="33" t="n"/>
      <c r="F194" s="34" t="n"/>
      <c r="G194" s="35" t="n"/>
      <c r="H194" s="7">
        <f>IF($B194="","",IF($G194&gt;=100,"完了",IF($G194&gt;0,"進行中","未着手")))</f>
        <v/>
      </c>
      <c r="I194" s="8">
        <f>IF($B194="","",ROUND($F194*(1-$G194/100),1))</f>
        <v/>
      </c>
      <c r="J194" s="9">
        <f>IF(OR($D194="",$E194=""),"",$E194-$D194+1)</f>
        <v/>
      </c>
      <c r="K194" s="9">
        <f>IF(OR($B194="",$E194=""),"",$E194-TODAY())</f>
        <v/>
      </c>
      <c r="L194" s="7">
        <f>IF($B194="","",IF($G194&gt;=100,"完了",IF($E194="","",IF($E194&lt;TODAY(),"遅延",IF($E194-TODAY()&lt;=3,"まもなく","")))))</f>
        <v/>
      </c>
    </row>
    <row r="195" hidden="1" ht="22" customHeight="1">
      <c r="A195" s="31" t="n"/>
      <c r="B195" s="32" t="n"/>
      <c r="C195" s="31" t="n"/>
      <c r="D195" s="33" t="n"/>
      <c r="E195" s="33" t="n"/>
      <c r="F195" s="34" t="n"/>
      <c r="G195" s="35" t="n"/>
      <c r="H195" s="10">
        <f>IF($B195="","",IF($G195&gt;=100,"完了",IF($G195&gt;0,"進行中","未着手")))</f>
        <v/>
      </c>
      <c r="I195" s="11">
        <f>IF($B195="","",ROUND($F195*(1-$G195/100),1))</f>
        <v/>
      </c>
      <c r="J195" s="12">
        <f>IF(OR($D195="",$E195=""),"",$E195-$D195+1)</f>
        <v/>
      </c>
      <c r="K195" s="12">
        <f>IF(OR($B195="",$E195=""),"",$E195-TODAY())</f>
        <v/>
      </c>
      <c r="L195" s="10">
        <f>IF($B195="","",IF($G195&gt;=100,"完了",IF($E195="","",IF($E195&lt;TODAY(),"遅延",IF($E195-TODAY()&lt;=3,"まもなく","")))))</f>
        <v/>
      </c>
    </row>
    <row r="196" hidden="1" ht="22" customHeight="1">
      <c r="A196" s="31" t="n"/>
      <c r="B196" s="32" t="n"/>
      <c r="C196" s="31" t="n"/>
      <c r="D196" s="33" t="n"/>
      <c r="E196" s="33" t="n"/>
      <c r="F196" s="34" t="n"/>
      <c r="G196" s="35" t="n"/>
      <c r="H196" s="7">
        <f>IF($B196="","",IF($G196&gt;=100,"完了",IF($G196&gt;0,"進行中","未着手")))</f>
        <v/>
      </c>
      <c r="I196" s="8">
        <f>IF($B196="","",ROUND($F196*(1-$G196/100),1))</f>
        <v/>
      </c>
      <c r="J196" s="9">
        <f>IF(OR($D196="",$E196=""),"",$E196-$D196+1)</f>
        <v/>
      </c>
      <c r="K196" s="9">
        <f>IF(OR($B196="",$E196=""),"",$E196-TODAY())</f>
        <v/>
      </c>
      <c r="L196" s="7">
        <f>IF($B196="","",IF($G196&gt;=100,"完了",IF($E196="","",IF($E196&lt;TODAY(),"遅延",IF($E196-TODAY()&lt;=3,"まもなく","")))))</f>
        <v/>
      </c>
    </row>
    <row r="197" hidden="1" ht="22" customHeight="1">
      <c r="A197" s="31" t="n"/>
      <c r="B197" s="32" t="n"/>
      <c r="C197" s="31" t="n"/>
      <c r="D197" s="33" t="n"/>
      <c r="E197" s="33" t="n"/>
      <c r="F197" s="34" t="n"/>
      <c r="G197" s="35" t="n"/>
      <c r="H197" s="10">
        <f>IF($B197="","",IF($G197&gt;=100,"完了",IF($G197&gt;0,"進行中","未着手")))</f>
        <v/>
      </c>
      <c r="I197" s="11">
        <f>IF($B197="","",ROUND($F197*(1-$G197/100),1))</f>
        <v/>
      </c>
      <c r="J197" s="12">
        <f>IF(OR($D197="",$E197=""),"",$E197-$D197+1)</f>
        <v/>
      </c>
      <c r="K197" s="12">
        <f>IF(OR($B197="",$E197=""),"",$E197-TODAY())</f>
        <v/>
      </c>
      <c r="L197" s="10">
        <f>IF($B197="","",IF($G197&gt;=100,"完了",IF($E197="","",IF($E197&lt;TODAY(),"遅延",IF($E197-TODAY()&lt;=3,"まもなく","")))))</f>
        <v/>
      </c>
    </row>
    <row r="198" hidden="1" ht="22" customHeight="1">
      <c r="A198" s="31" t="n"/>
      <c r="B198" s="32" t="n"/>
      <c r="C198" s="31" t="n"/>
      <c r="D198" s="33" t="n"/>
      <c r="E198" s="33" t="n"/>
      <c r="F198" s="34" t="n"/>
      <c r="G198" s="35" t="n"/>
      <c r="H198" s="7">
        <f>IF($B198="","",IF($G198&gt;=100,"完了",IF($G198&gt;0,"進行中","未着手")))</f>
        <v/>
      </c>
      <c r="I198" s="8">
        <f>IF($B198="","",ROUND($F198*(1-$G198/100),1))</f>
        <v/>
      </c>
      <c r="J198" s="9">
        <f>IF(OR($D198="",$E198=""),"",$E198-$D198+1)</f>
        <v/>
      </c>
      <c r="K198" s="9">
        <f>IF(OR($B198="",$E198=""),"",$E198-TODAY())</f>
        <v/>
      </c>
      <c r="L198" s="7">
        <f>IF($B198="","",IF($G198&gt;=100,"完了",IF($E198="","",IF($E198&lt;TODAY(),"遅延",IF($E198-TODAY()&lt;=3,"まもなく","")))))</f>
        <v/>
      </c>
    </row>
    <row r="199" hidden="1" ht="22" customHeight="1">
      <c r="A199" s="31" t="n"/>
      <c r="B199" s="32" t="n"/>
      <c r="C199" s="31" t="n"/>
      <c r="D199" s="33" t="n"/>
      <c r="E199" s="33" t="n"/>
      <c r="F199" s="34" t="n"/>
      <c r="G199" s="35" t="n"/>
      <c r="H199" s="10">
        <f>IF($B199="","",IF($G199&gt;=100,"完了",IF($G199&gt;0,"進行中","未着手")))</f>
        <v/>
      </c>
      <c r="I199" s="11">
        <f>IF($B199="","",ROUND($F199*(1-$G199/100),1))</f>
        <v/>
      </c>
      <c r="J199" s="12">
        <f>IF(OR($D199="",$E199=""),"",$E199-$D199+1)</f>
        <v/>
      </c>
      <c r="K199" s="12">
        <f>IF(OR($B199="",$E199=""),"",$E199-TODAY())</f>
        <v/>
      </c>
      <c r="L199" s="10">
        <f>IF($B199="","",IF($G199&gt;=100,"完了",IF($E199="","",IF($E199&lt;TODAY(),"遅延",IF($E199-TODAY()&lt;=3,"まもなく","")))))</f>
        <v/>
      </c>
    </row>
    <row r="200" hidden="1" ht="22" customHeight="1">
      <c r="A200" s="31" t="n"/>
      <c r="B200" s="32" t="n"/>
      <c r="C200" s="31" t="n"/>
      <c r="D200" s="33" t="n"/>
      <c r="E200" s="33" t="n"/>
      <c r="F200" s="34" t="n"/>
      <c r="G200" s="35" t="n"/>
      <c r="H200" s="7">
        <f>IF($B200="","",IF($G200&gt;=100,"完了",IF($G200&gt;0,"進行中","未着手")))</f>
        <v/>
      </c>
      <c r="I200" s="8">
        <f>IF($B200="","",ROUND($F200*(1-$G200/100),1))</f>
        <v/>
      </c>
      <c r="J200" s="9">
        <f>IF(OR($D200="",$E200=""),"",$E200-$D200+1)</f>
        <v/>
      </c>
      <c r="K200" s="9">
        <f>IF(OR($B200="",$E200=""),"",$E200-TODAY())</f>
        <v/>
      </c>
      <c r="L200" s="7">
        <f>IF($B200="","",IF($G200&gt;=100,"完了",IF($E200="","",IF($E200&lt;TODAY(),"遅延",IF($E200-TODAY()&lt;=3,"まもなく","")))))</f>
        <v/>
      </c>
    </row>
    <row r="201" hidden="1" ht="22" customHeight="1">
      <c r="A201" s="31" t="n"/>
      <c r="B201" s="32" t="n"/>
      <c r="C201" s="31" t="n"/>
      <c r="D201" s="33" t="n"/>
      <c r="E201" s="33" t="n"/>
      <c r="F201" s="34" t="n"/>
      <c r="G201" s="35" t="n"/>
      <c r="H201" s="10">
        <f>IF($B201="","",IF($G201&gt;=100,"完了",IF($G201&gt;0,"進行中","未着手")))</f>
        <v/>
      </c>
      <c r="I201" s="11">
        <f>IF($B201="","",ROUND($F201*(1-$G201/100),1))</f>
        <v/>
      </c>
      <c r="J201" s="12">
        <f>IF(OR($D201="",$E201=""),"",$E201-$D201+1)</f>
        <v/>
      </c>
      <c r="K201" s="12">
        <f>IF(OR($B201="",$E201=""),"",$E201-TODAY())</f>
        <v/>
      </c>
      <c r="L201" s="10">
        <f>IF($B201="","",IF($G201&gt;=100,"完了",IF($E201="","",IF($E201&lt;TODAY(),"遅延",IF($E201-TODAY()&lt;=3,"まもなく","")))))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L201"/>
  <conditionalFormatting sqref="G2:G201">
    <cfRule type="dataBar" priority="1">
      <dataBar showValue="1">
        <cfvo type="num" val="0"/>
        <cfvo type="num" val="100"/>
        <color rgb="007FB3E0"/>
      </dataBar>
    </cfRule>
  </conditionalFormatting>
  <conditionalFormatting sqref="A2:L201">
    <cfRule type="expression" priority="2" dxfId="0" stopIfTrue="1">
      <formula>AND($B2&lt;&gt;"",$G2&gt;=100)</formula>
    </cfRule>
    <cfRule type="expression" priority="3" dxfId="1" stopIfTrue="1">
      <formula>AND($B2&lt;&gt;"",$G2&lt;100,$E2&lt;&gt;"",$E2&lt;TODAY())</formula>
    </cfRule>
  </conditionalFormatting>
  <conditionalFormatting sqref="L2:L201">
    <cfRule type="expression" priority="4" dxfId="2">
      <formula>$L2="遅延"</formula>
    </cfRule>
    <cfRule type="expression" priority="5" dxfId="3">
      <formula>$L2="まもなく"</formula>
    </cfRule>
  </conditionalFormatting>
  <dataValidations count="6">
    <dataValidation sqref="A2:A201" showDropDown="0" showInputMessage="0" showErrorMessage="0" allowBlank="1" error="一覧から大分類を選んでください。" type="list">
      <formula1>"企画,要件定義,設計,開発,テスト,リリース,運用"</formula1>
    </dataValidation>
    <dataValidation sqref="C2:C201" showDropDown="0" showInputMessage="0" showErrorMessage="0" allowBlank="1" error="「集計を見る」の担当欄に名前を入れてから選んでください。" type="list">
      <formula1>='集計を見る'!$A$28:$A$33</formula1>
    </dataValidation>
    <dataValidation sqref="G2:G201" showDropDown="0" showInputMessage="0" showErrorMessage="0" allowBlank="1" error="進捗率は0〜100の数字で入れてください。" type="whole" operator="between">
      <formula1>0</formula1>
      <formula2>100</formula2>
    </dataValidation>
    <dataValidation sqref="A2:A201" showDropDown="0" showInputMessage="1" showErrorMessage="0" allowBlank="1" promptTitle="分類" prompt="右の▼から選びます。一覧は「集計」シートで増やせます"/>
    <dataValidation sqref="D2:D201" showDropDown="0" showInputMessage="1" showErrorMessage="0" allowBlank="1" promptTitle="日付" prompt="2026/9/1 のように入力します。カレンダーの日付として扱われます"/>
    <dataValidation sqref="E2:E201" showDropDown="0" showInputMessage="1" showErrorMessage="0" allowBlank="1" promptTitle="日付" prompt="2026/9/1 のように入力します。カレンダーの日付として扱われ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H52"/>
  <sheetViews>
    <sheetView showGridLines="0" tabSelected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22" customWidth="1" min="4" max="4"/>
    <col width="14" customWidth="1" min="5" max="5"/>
    <col width="12" customWidth="1" min="6" max="6"/>
    <col width="12" customWidth="1" min="7" max="7"/>
    <col width="15" customWidth="1" min="8" max="8"/>
    <col width="2" customWidth="1" min="9" max="9"/>
  </cols>
  <sheetData>
    <row r="1" ht="30" customHeight="1">
      <c r="A1" s="13" t="inlineStr">
        <is>
          <t>WBSテンプレ</t>
        </is>
      </c>
    </row>
    <row r="2" ht="20" customHeight="1">
      <c r="A2" s="14" t="inlineStr">
        <is>
          <t>「入力する」に打ち込むだけで、下の集計とグラフがぜんぶ自動で動きます。</t>
        </is>
      </c>
    </row>
    <row r="3" ht="22" customHeight="1"/>
    <row r="4" ht="22" customHeight="1">
      <c r="A4" s="15" t="inlineStr">
        <is>
          <t>プロジェクト名</t>
        </is>
      </c>
      <c r="B4" s="32" t="n"/>
    </row>
    <row r="5" ht="22" customHeight="1">
      <c r="A5" s="15" t="inlineStr">
        <is>
          <t>目標総工数（h）</t>
        </is>
      </c>
      <c r="B5" s="34" t="n"/>
      <c r="C5" s="14" t="inlineStr">
        <is>
          <t>← 薄い黄色は手入力です</t>
        </is>
      </c>
    </row>
    <row r="6" ht="22" customHeight="1"/>
    <row r="7" ht="26" customHeight="1">
      <c r="A7" s="16" t="inlineStr">
        <is>
          <t>全体サマリー</t>
        </is>
      </c>
      <c r="B7" s="17" t="n"/>
      <c r="C7" s="17" t="n"/>
      <c r="D7" s="17" t="n"/>
      <c r="E7" s="17" t="n"/>
      <c r="F7" s="17" t="n"/>
      <c r="G7" s="17" t="n"/>
      <c r="H7" s="17" t="n"/>
    </row>
    <row r="8" ht="22" customHeight="1">
      <c r="A8" s="18" t="inlineStr">
        <is>
          <t>総タスク数</t>
        </is>
      </c>
      <c r="B8" s="12">
        <f>COUNTIF('入力する'!$B$2:$B$201,"?*")</f>
        <v/>
      </c>
      <c r="D8" s="18" t="inlineStr">
        <is>
          <t>予定工数の合計（h）</t>
        </is>
      </c>
      <c r="E8" s="11">
        <f>SUM('入力する'!$F$2:$F$201)</f>
        <v/>
      </c>
    </row>
    <row r="9" ht="22" customHeight="1">
      <c r="A9" s="18" t="inlineStr">
        <is>
          <t>完了</t>
        </is>
      </c>
      <c r="B9" s="12">
        <f>COUNTIF('入力する'!$H$2:$H$201,"完了")</f>
        <v/>
      </c>
      <c r="D9" s="18" t="inlineStr">
        <is>
          <t>残工数の合計（h）</t>
        </is>
      </c>
      <c r="E9" s="11">
        <f>SUM('入力する'!$I$2:$I$201)</f>
        <v/>
      </c>
    </row>
    <row r="10" ht="22" customHeight="1">
      <c r="A10" s="18" t="inlineStr">
        <is>
          <t>進行中</t>
        </is>
      </c>
      <c r="B10" s="12">
        <f>COUNTIF('入力する'!$H$2:$H$201,"進行中")</f>
        <v/>
      </c>
      <c r="D10" s="18" t="inlineStr">
        <is>
          <t>全体の進捗率（工数ベース）</t>
        </is>
      </c>
      <c r="E10" s="19">
        <f>IF($E$8=0,0,1-$E$9/$E$8)</f>
        <v/>
      </c>
    </row>
    <row r="11" ht="22" customHeight="1">
      <c r="A11" s="18" t="inlineStr">
        <is>
          <t>未着手</t>
        </is>
      </c>
      <c r="B11" s="12">
        <f>COUNTIF('入力する'!$H$2:$H$201,"未着手")</f>
        <v/>
      </c>
      <c r="D11" s="18" t="inlineStr">
        <is>
          <t>完了率（件数ベース）</t>
        </is>
      </c>
      <c r="E11" s="19">
        <f>IF($B$8=0,0,$B$9/$B$8)</f>
        <v/>
      </c>
    </row>
    <row r="12" ht="22" customHeight="1">
      <c r="A12" s="18" t="inlineStr">
        <is>
          <t>遅延（期限ぎれ）</t>
        </is>
      </c>
      <c r="B12" s="12">
        <f>COUNTIF('入力する'!$L$2:$L$201,"遅延")</f>
        <v/>
      </c>
      <c r="D12" s="18" t="inlineStr">
        <is>
          <t>目標総工数との差（h）</t>
        </is>
      </c>
      <c r="E12" s="11">
        <f>IF($B$5="","",$E$8-$B$5)</f>
        <v/>
      </c>
    </row>
    <row r="13" ht="22" customHeight="1">
      <c r="A13" s="18" t="inlineStr">
        <is>
          <t>まもなく期限（3日以内）</t>
        </is>
      </c>
      <c r="B13" s="12">
        <f>COUNTIF('入力する'!$L$2:$L$201,"まもなく")</f>
        <v/>
      </c>
      <c r="D13" s="18" t="inlineStr">
        <is>
          <t>遅延タスクの残工数（h）</t>
        </is>
      </c>
      <c r="E13" s="11">
        <f>SUMIF('入力する'!$L$2:$L$201,"遅延",'入力する'!$I$2:$I$201)</f>
        <v/>
      </c>
    </row>
    <row r="14" ht="22" customHeight="1"/>
    <row r="15" ht="26" customHeight="1">
      <c r="A15" s="16" t="inlineStr">
        <is>
          <t>大分類別の集計（構成比・順位つき）</t>
        </is>
      </c>
      <c r="B15" s="17" t="n"/>
      <c r="C15" s="17" t="n"/>
      <c r="D15" s="17" t="n"/>
      <c r="E15" s="17" t="n"/>
      <c r="F15" s="17" t="n"/>
      <c r="G15" s="17" t="n"/>
      <c r="H15" s="17" t="n"/>
    </row>
    <row r="16" ht="26" customHeight="1">
      <c r="A16" s="1" t="inlineStr">
        <is>
          <t>大分類</t>
        </is>
      </c>
      <c r="B16" s="1" t="inlineStr">
        <is>
          <t>タスク数</t>
        </is>
      </c>
      <c r="C16" s="1" t="inlineStr">
        <is>
          <t>予定工数(h)</t>
        </is>
      </c>
      <c r="D16" s="1" t="inlineStr">
        <is>
          <t>残工数(h)</t>
        </is>
      </c>
      <c r="E16" s="1" t="inlineStr">
        <is>
          <t>完了件数</t>
        </is>
      </c>
      <c r="F16" s="1" t="inlineStr">
        <is>
          <t>進捗率</t>
        </is>
      </c>
      <c r="G16" s="1" t="inlineStr">
        <is>
          <t>構成比</t>
        </is>
      </c>
      <c r="H16" s="1" t="inlineStr">
        <is>
          <t>残工数の順位</t>
        </is>
      </c>
    </row>
    <row r="17" ht="22" customHeight="1">
      <c r="A17" s="18" t="inlineStr">
        <is>
          <t>企画</t>
        </is>
      </c>
      <c r="B17" s="12">
        <f>COUNTIF('入力する'!$A$2:$A$201,$A17)</f>
        <v/>
      </c>
      <c r="C17" s="11">
        <f>SUMIF('入力する'!$A$2:$A$201,$A17,'入力する'!$F$2:$F$201)</f>
        <v/>
      </c>
      <c r="D17" s="11">
        <f>SUMIF('入力する'!$A$2:$A$201,$A17,'入力する'!$I$2:$I$201)</f>
        <v/>
      </c>
      <c r="E17" s="12">
        <f>COUNTIFS('入力する'!$A$2:$A$201,$A17,'入力する'!$H$2:$H$201,"完了")</f>
        <v/>
      </c>
      <c r="F17" s="19">
        <f>IF(C17=0,0,1-D17/C17)</f>
        <v/>
      </c>
      <c r="G17" s="19">
        <f>IF($C$24=0,0,C17/$C$24)</f>
        <v/>
      </c>
      <c r="H17" s="12">
        <f>IF(C17=0,"",RANK(D17,$D$17:$D$23))</f>
        <v/>
      </c>
    </row>
    <row r="18" ht="22" customHeight="1">
      <c r="A18" s="20" t="inlineStr">
        <is>
          <t>要件定義</t>
        </is>
      </c>
      <c r="B18" s="9">
        <f>COUNTIF('入力する'!$A$2:$A$201,$A18)</f>
        <v/>
      </c>
      <c r="C18" s="8">
        <f>SUMIF('入力する'!$A$2:$A$201,$A18,'入力する'!$F$2:$F$201)</f>
        <v/>
      </c>
      <c r="D18" s="8">
        <f>SUMIF('入力する'!$A$2:$A$201,$A18,'入力する'!$I$2:$I$201)</f>
        <v/>
      </c>
      <c r="E18" s="9">
        <f>COUNTIFS('入力する'!$A$2:$A$201,$A18,'入力する'!$H$2:$H$201,"完了")</f>
        <v/>
      </c>
      <c r="F18" s="21">
        <f>IF(C18=0,0,1-D18/C18)</f>
        <v/>
      </c>
      <c r="G18" s="21">
        <f>IF($C$24=0,0,C18/$C$24)</f>
        <v/>
      </c>
      <c r="H18" s="9">
        <f>IF(C18=0,"",RANK(D18,$D$17:$D$23))</f>
        <v/>
      </c>
    </row>
    <row r="19" ht="22" customHeight="1">
      <c r="A19" s="18" t="inlineStr">
        <is>
          <t>設計</t>
        </is>
      </c>
      <c r="B19" s="12">
        <f>COUNTIF('入力する'!$A$2:$A$201,$A19)</f>
        <v/>
      </c>
      <c r="C19" s="11">
        <f>SUMIF('入力する'!$A$2:$A$201,$A19,'入力する'!$F$2:$F$201)</f>
        <v/>
      </c>
      <c r="D19" s="11">
        <f>SUMIF('入力する'!$A$2:$A$201,$A19,'入力する'!$I$2:$I$201)</f>
        <v/>
      </c>
      <c r="E19" s="12">
        <f>COUNTIFS('入力する'!$A$2:$A$201,$A19,'入力する'!$H$2:$H$201,"完了")</f>
        <v/>
      </c>
      <c r="F19" s="19">
        <f>IF(C19=0,0,1-D19/C19)</f>
        <v/>
      </c>
      <c r="G19" s="19">
        <f>IF($C$24=0,0,C19/$C$24)</f>
        <v/>
      </c>
      <c r="H19" s="12">
        <f>IF(C19=0,"",RANK(D19,$D$17:$D$23))</f>
        <v/>
      </c>
    </row>
    <row r="20" ht="22" customHeight="1">
      <c r="A20" s="20" t="inlineStr">
        <is>
          <t>開発</t>
        </is>
      </c>
      <c r="B20" s="9">
        <f>COUNTIF('入力する'!$A$2:$A$201,$A20)</f>
        <v/>
      </c>
      <c r="C20" s="8">
        <f>SUMIF('入力する'!$A$2:$A$201,$A20,'入力する'!$F$2:$F$201)</f>
        <v/>
      </c>
      <c r="D20" s="8">
        <f>SUMIF('入力する'!$A$2:$A$201,$A20,'入力する'!$I$2:$I$201)</f>
        <v/>
      </c>
      <c r="E20" s="9">
        <f>COUNTIFS('入力する'!$A$2:$A$201,$A20,'入力する'!$H$2:$H$201,"完了")</f>
        <v/>
      </c>
      <c r="F20" s="21">
        <f>IF(C20=0,0,1-D20/C20)</f>
        <v/>
      </c>
      <c r="G20" s="21">
        <f>IF($C$24=0,0,C20/$C$24)</f>
        <v/>
      </c>
      <c r="H20" s="9">
        <f>IF(C20=0,"",RANK(D20,$D$17:$D$23))</f>
        <v/>
      </c>
    </row>
    <row r="21" ht="22" customHeight="1">
      <c r="A21" s="18" t="inlineStr">
        <is>
          <t>テスト</t>
        </is>
      </c>
      <c r="B21" s="12">
        <f>COUNTIF('入力する'!$A$2:$A$201,$A21)</f>
        <v/>
      </c>
      <c r="C21" s="11">
        <f>SUMIF('入力する'!$A$2:$A$201,$A21,'入力する'!$F$2:$F$201)</f>
        <v/>
      </c>
      <c r="D21" s="11">
        <f>SUMIF('入力する'!$A$2:$A$201,$A21,'入力する'!$I$2:$I$201)</f>
        <v/>
      </c>
      <c r="E21" s="12">
        <f>COUNTIFS('入力する'!$A$2:$A$201,$A21,'入力する'!$H$2:$H$201,"完了")</f>
        <v/>
      </c>
      <c r="F21" s="19">
        <f>IF(C21=0,0,1-D21/C21)</f>
        <v/>
      </c>
      <c r="G21" s="19">
        <f>IF($C$24=0,0,C21/$C$24)</f>
        <v/>
      </c>
      <c r="H21" s="12">
        <f>IF(C21=0,"",RANK(D21,$D$17:$D$23))</f>
        <v/>
      </c>
    </row>
    <row r="22" ht="22" customHeight="1">
      <c r="A22" s="20" t="inlineStr">
        <is>
          <t>リリース</t>
        </is>
      </c>
      <c r="B22" s="9">
        <f>COUNTIF('入力する'!$A$2:$A$201,$A22)</f>
        <v/>
      </c>
      <c r="C22" s="8">
        <f>SUMIF('入力する'!$A$2:$A$201,$A22,'入力する'!$F$2:$F$201)</f>
        <v/>
      </c>
      <c r="D22" s="8">
        <f>SUMIF('入力する'!$A$2:$A$201,$A22,'入力する'!$I$2:$I$201)</f>
        <v/>
      </c>
      <c r="E22" s="9">
        <f>COUNTIFS('入力する'!$A$2:$A$201,$A22,'入力する'!$H$2:$H$201,"完了")</f>
        <v/>
      </c>
      <c r="F22" s="21">
        <f>IF(C22=0,0,1-D22/C22)</f>
        <v/>
      </c>
      <c r="G22" s="21">
        <f>IF($C$24=0,0,C22/$C$24)</f>
        <v/>
      </c>
      <c r="H22" s="9">
        <f>IF(C22=0,"",RANK(D22,$D$17:$D$23))</f>
        <v/>
      </c>
    </row>
    <row r="23" ht="22" customHeight="1">
      <c r="A23" s="18" t="inlineStr">
        <is>
          <t>運用</t>
        </is>
      </c>
      <c r="B23" s="12">
        <f>COUNTIF('入力する'!$A$2:$A$201,$A23)</f>
        <v/>
      </c>
      <c r="C23" s="11">
        <f>SUMIF('入力する'!$A$2:$A$201,$A23,'入力する'!$F$2:$F$201)</f>
        <v/>
      </c>
      <c r="D23" s="11">
        <f>SUMIF('入力する'!$A$2:$A$201,$A23,'入力する'!$I$2:$I$201)</f>
        <v/>
      </c>
      <c r="E23" s="12">
        <f>COUNTIFS('入力する'!$A$2:$A$201,$A23,'入力する'!$H$2:$H$201,"完了")</f>
        <v/>
      </c>
      <c r="F23" s="19">
        <f>IF(C23=0,0,1-D23/C23)</f>
        <v/>
      </c>
      <c r="G23" s="19">
        <f>IF($C$24=0,0,C23/$C$24)</f>
        <v/>
      </c>
      <c r="H23" s="12">
        <f>IF(C23=0,"",RANK(D23,$D$17:$D$23))</f>
        <v/>
      </c>
    </row>
    <row r="24" ht="22" customHeight="1">
      <c r="A24" s="22" t="inlineStr">
        <is>
          <t>合計</t>
        </is>
      </c>
      <c r="B24" s="23">
        <f>SUM(B17:B23)</f>
        <v/>
      </c>
      <c r="C24" s="24">
        <f>SUM(C17:C23)</f>
        <v/>
      </c>
      <c r="D24" s="24">
        <f>SUM(D17:D23)</f>
        <v/>
      </c>
      <c r="E24" s="23">
        <f>SUM(E17:E23)</f>
        <v/>
      </c>
      <c r="F24" s="25">
        <f>IF(C24=0,0,1-D24/C24)</f>
        <v/>
      </c>
      <c r="G24" s="25">
        <f>IF(C24=0,0,SUM(G17:G23))</f>
        <v/>
      </c>
      <c r="H24" s="26" t="inlineStr"/>
    </row>
    <row r="25" ht="22" customHeight="1"/>
    <row r="26" ht="26" customHeight="1">
      <c r="A26" s="16" t="inlineStr">
        <is>
          <t>担当別の集計（担当名は手入力＝薄い黄色。入力シートのプルダウンにも出ます）</t>
        </is>
      </c>
      <c r="B26" s="17" t="n"/>
      <c r="C26" s="17" t="n"/>
      <c r="D26" s="17" t="n"/>
      <c r="E26" s="17" t="n"/>
      <c r="F26" s="17" t="n"/>
      <c r="G26" s="17" t="n"/>
      <c r="H26" s="17" t="n"/>
    </row>
    <row r="27" ht="26" customHeight="1">
      <c r="A27" s="1" t="inlineStr">
        <is>
          <t>担当</t>
        </is>
      </c>
      <c r="B27" s="1" t="inlineStr">
        <is>
          <t>タスク数</t>
        </is>
      </c>
      <c r="C27" s="1" t="inlineStr">
        <is>
          <t>予定工数(h)</t>
        </is>
      </c>
      <c r="D27" s="1" t="inlineStr">
        <is>
          <t>残工数(h)</t>
        </is>
      </c>
      <c r="E27" s="1" t="inlineStr">
        <is>
          <t>完了件数</t>
        </is>
      </c>
      <c r="F27" s="1" t="inlineStr">
        <is>
          <t>進捗率</t>
        </is>
      </c>
      <c r="G27" s="1" t="inlineStr">
        <is>
          <t>遅延件数</t>
        </is>
      </c>
      <c r="H27" s="1" t="inlineStr">
        <is>
          <t>残工数の順位</t>
        </is>
      </c>
    </row>
    <row r="28" ht="22" customHeight="1">
      <c r="A28" s="32" t="n"/>
      <c r="B28" s="9">
        <f>IF($A28="","",COUNTIF('入力する'!$C$2:$C$201,$A28))</f>
        <v/>
      </c>
      <c r="C28" s="8">
        <f>IF($A28="","",SUMIF('入力する'!$C$2:$C$201,$A28,'入力する'!$F$2:$F$201))</f>
        <v/>
      </c>
      <c r="D28" s="8">
        <f>IF($A28="","",SUMIF('入力する'!$C$2:$C$201,$A28,'入力する'!$I$2:$I$201))</f>
        <v/>
      </c>
      <c r="E28" s="9">
        <f>IF($A28="","",COUNTIFS('入力する'!$C$2:$C$201,$A28,'入力する'!$H$2:$H$201,"完了"))</f>
        <v/>
      </c>
      <c r="F28" s="21">
        <f>IF($A28="","",IF(C28=0,0,1-D28/C28))</f>
        <v/>
      </c>
      <c r="G28" s="9">
        <f>IF($A28="","",COUNTIFS('入力する'!$C$2:$C$201,$A28,'入力する'!$L$2:$L$201,"遅延"))</f>
        <v/>
      </c>
      <c r="H28" s="9">
        <f>IF($A28="","",RANK(D28,$D$28:$D$33))</f>
        <v/>
      </c>
    </row>
    <row r="29" ht="22" customHeight="1">
      <c r="A29" s="32" t="n"/>
      <c r="B29" s="12">
        <f>IF($A29="","",COUNTIF('入力する'!$C$2:$C$201,$A29))</f>
        <v/>
      </c>
      <c r="C29" s="11">
        <f>IF($A29="","",SUMIF('入力する'!$C$2:$C$201,$A29,'入力する'!$F$2:$F$201))</f>
        <v/>
      </c>
      <c r="D29" s="11">
        <f>IF($A29="","",SUMIF('入力する'!$C$2:$C$201,$A29,'入力する'!$I$2:$I$201))</f>
        <v/>
      </c>
      <c r="E29" s="12">
        <f>IF($A29="","",COUNTIFS('入力する'!$C$2:$C$201,$A29,'入力する'!$H$2:$H$201,"完了"))</f>
        <v/>
      </c>
      <c r="F29" s="19">
        <f>IF($A29="","",IF(C29=0,0,1-D29/C29))</f>
        <v/>
      </c>
      <c r="G29" s="12">
        <f>IF($A29="","",COUNTIFS('入力する'!$C$2:$C$201,$A29,'入力する'!$L$2:$L$201,"遅延"))</f>
        <v/>
      </c>
      <c r="H29" s="12">
        <f>IF($A29="","",RANK(D29,$D$28:$D$33))</f>
        <v/>
      </c>
    </row>
    <row r="30" ht="22" customHeight="1">
      <c r="A30" s="32" t="n"/>
      <c r="B30" s="9">
        <f>IF($A30="","",COUNTIF('入力する'!$C$2:$C$201,$A30))</f>
        <v/>
      </c>
      <c r="C30" s="8">
        <f>IF($A30="","",SUMIF('入力する'!$C$2:$C$201,$A30,'入力する'!$F$2:$F$201))</f>
        <v/>
      </c>
      <c r="D30" s="8">
        <f>IF($A30="","",SUMIF('入力する'!$C$2:$C$201,$A30,'入力する'!$I$2:$I$201))</f>
        <v/>
      </c>
      <c r="E30" s="9">
        <f>IF($A30="","",COUNTIFS('入力する'!$C$2:$C$201,$A30,'入力する'!$H$2:$H$201,"完了"))</f>
        <v/>
      </c>
      <c r="F30" s="21">
        <f>IF($A30="","",IF(C30=0,0,1-D30/C30))</f>
        <v/>
      </c>
      <c r="G30" s="9">
        <f>IF($A30="","",COUNTIFS('入力する'!$C$2:$C$201,$A30,'入力する'!$L$2:$L$201,"遅延"))</f>
        <v/>
      </c>
      <c r="H30" s="9">
        <f>IF($A30="","",RANK(D30,$D$28:$D$33))</f>
        <v/>
      </c>
    </row>
    <row r="31" ht="22" customHeight="1">
      <c r="A31" s="32" t="n"/>
      <c r="B31" s="12">
        <f>IF($A31="","",COUNTIF('入力する'!$C$2:$C$201,$A31))</f>
        <v/>
      </c>
      <c r="C31" s="11">
        <f>IF($A31="","",SUMIF('入力する'!$C$2:$C$201,$A31,'入力する'!$F$2:$F$201))</f>
        <v/>
      </c>
      <c r="D31" s="11">
        <f>IF($A31="","",SUMIF('入力する'!$C$2:$C$201,$A31,'入力する'!$I$2:$I$201))</f>
        <v/>
      </c>
      <c r="E31" s="12">
        <f>IF($A31="","",COUNTIFS('入力する'!$C$2:$C$201,$A31,'入力する'!$H$2:$H$201,"完了"))</f>
        <v/>
      </c>
      <c r="F31" s="19">
        <f>IF($A31="","",IF(C31=0,0,1-D31/C31))</f>
        <v/>
      </c>
      <c r="G31" s="12">
        <f>IF($A31="","",COUNTIFS('入力する'!$C$2:$C$201,$A31,'入力する'!$L$2:$L$201,"遅延"))</f>
        <v/>
      </c>
      <c r="H31" s="12">
        <f>IF($A31="","",RANK(D31,$D$28:$D$33))</f>
        <v/>
      </c>
    </row>
    <row r="32" ht="22" customHeight="1">
      <c r="A32" s="32" t="n"/>
      <c r="B32" s="9">
        <f>IF($A32="","",COUNTIF('入力する'!$C$2:$C$201,$A32))</f>
        <v/>
      </c>
      <c r="C32" s="8">
        <f>IF($A32="","",SUMIF('入力する'!$C$2:$C$201,$A32,'入力する'!$F$2:$F$201))</f>
        <v/>
      </c>
      <c r="D32" s="8">
        <f>IF($A32="","",SUMIF('入力する'!$C$2:$C$201,$A32,'入力する'!$I$2:$I$201))</f>
        <v/>
      </c>
      <c r="E32" s="9">
        <f>IF($A32="","",COUNTIFS('入力する'!$C$2:$C$201,$A32,'入力する'!$H$2:$H$201,"完了"))</f>
        <v/>
      </c>
      <c r="F32" s="21">
        <f>IF($A32="","",IF(C32=0,0,1-D32/C32))</f>
        <v/>
      </c>
      <c r="G32" s="9">
        <f>IF($A32="","",COUNTIFS('入力する'!$C$2:$C$201,$A32,'入力する'!$L$2:$L$201,"遅延"))</f>
        <v/>
      </c>
      <c r="H32" s="9">
        <f>IF($A32="","",RANK(D32,$D$28:$D$33))</f>
        <v/>
      </c>
    </row>
    <row r="33" ht="22" customHeight="1">
      <c r="A33" s="32" t="n"/>
      <c r="B33" s="12">
        <f>IF($A33="","",COUNTIF('入力する'!$C$2:$C$201,$A33))</f>
        <v/>
      </c>
      <c r="C33" s="11">
        <f>IF($A33="","",SUMIF('入力する'!$C$2:$C$201,$A33,'入力する'!$F$2:$F$201))</f>
        <v/>
      </c>
      <c r="D33" s="11">
        <f>IF($A33="","",SUMIF('入力する'!$C$2:$C$201,$A33,'入力する'!$I$2:$I$201))</f>
        <v/>
      </c>
      <c r="E33" s="12">
        <f>IF($A33="","",COUNTIFS('入力する'!$C$2:$C$201,$A33,'入力する'!$H$2:$H$201,"完了"))</f>
        <v/>
      </c>
      <c r="F33" s="19">
        <f>IF($A33="","",IF(C33=0,0,1-D33/C33))</f>
        <v/>
      </c>
      <c r="G33" s="12">
        <f>IF($A33="","",COUNTIFS('入力する'!$C$2:$C$201,$A33,'入力する'!$L$2:$L$201,"遅延"))</f>
        <v/>
      </c>
      <c r="H33" s="12">
        <f>IF($A33="","",RANK(D33,$D$28:$D$33))</f>
        <v/>
      </c>
    </row>
    <row r="34" ht="22" customHeight="1">
      <c r="A34" s="22" t="inlineStr">
        <is>
          <t>合計</t>
        </is>
      </c>
      <c r="B34" s="23">
        <f>SUM(B28:B33)</f>
        <v/>
      </c>
      <c r="C34" s="24">
        <f>SUM(C28:C33)</f>
        <v/>
      </c>
      <c r="D34" s="24">
        <f>SUM(D28:D33)</f>
        <v/>
      </c>
      <c r="E34" s="23">
        <f>SUM(E28:E33)</f>
        <v/>
      </c>
      <c r="F34" s="25">
        <f>IF(C34=0,0,1-D34/C34)</f>
        <v/>
      </c>
      <c r="G34" s="23">
        <f>SUM(G28:G33)</f>
        <v/>
      </c>
      <c r="H34" s="26" t="inlineStr"/>
    </row>
    <row r="35" ht="22" customHeight="1"/>
    <row r="36" ht="26" customHeight="1">
      <c r="A36" s="16" t="inlineStr">
        <is>
          <t>月別の推移（期限の月ごと）</t>
        </is>
      </c>
      <c r="B36" s="17" t="n"/>
      <c r="C36" s="17" t="n"/>
      <c r="D36" s="17" t="n"/>
      <c r="E36" s="17" t="n"/>
      <c r="F36" s="17" t="n"/>
    </row>
    <row r="37" ht="26" customHeight="1">
      <c r="A37" s="1" t="inlineStr">
        <is>
          <t>月</t>
        </is>
      </c>
      <c r="B37" s="1" t="inlineStr">
        <is>
          <t>期限を迎える件数</t>
        </is>
      </c>
      <c r="C37" s="1" t="inlineStr">
        <is>
          <t>予定工数(h)</t>
        </is>
      </c>
      <c r="D37" s="1" t="inlineStr">
        <is>
          <t>完了ずみ工数(h)</t>
        </is>
      </c>
      <c r="E37" s="1" t="inlineStr">
        <is>
          <t>残り工数(h)</t>
        </is>
      </c>
      <c r="F37" s="1" t="inlineStr">
        <is>
          <t>消化率</t>
        </is>
      </c>
    </row>
    <row r="38" ht="22" customHeight="1">
      <c r="A38" s="27">
        <f>IF(COUNT('入力する'!$E$2:$E$201)=0,"",DATE(YEAR(MIN('入力する'!$E$2:$E$201)),MONTH(MIN('入力する'!$E$2:$E$201))+0,1))</f>
        <v/>
      </c>
      <c r="B38" s="9">
        <f>IF($A38="","",COUNTIFS('入力する'!$E$2:$E$201,"&gt;="&amp;$A38,'入力する'!$E$2:$E$201,"&lt;"&amp;DATE(YEAR(MIN('入力する'!$E$2:$E$201)),MONTH(MIN('入力する'!$E$2:$E$201))+1,1)))</f>
        <v/>
      </c>
      <c r="C38" s="8">
        <f>IF($A38="","",SUMIFS('入力する'!$F$2:$F$201,'入力する'!$E$2:$E$201,"&gt;="&amp;$A38,'入力する'!$E$2:$E$201,"&lt;"&amp;DATE(YEAR(MIN('入力する'!$E$2:$E$201)),MONTH(MIN('入力する'!$E$2:$E$201))+1,1)))</f>
        <v/>
      </c>
      <c r="D38" s="8">
        <f>IF($A38="","",SUMIFS('入力する'!$F$2:$F$201,'入力する'!$E$2:$E$201,"&gt;="&amp;$A38,'入力する'!$E$2:$E$201,"&lt;"&amp;DATE(YEAR(MIN('入力する'!$E$2:$E$201)),MONTH(MIN('入力する'!$E$2:$E$201))+1,1),'入力する'!$H$2:$H$201,"完了"))</f>
        <v/>
      </c>
      <c r="E38" s="8">
        <f>IF($A38="","",C38-D38)</f>
        <v/>
      </c>
      <c r="F38" s="21">
        <f>IF($A38="","",IF(C38=0,0,D38/C38))</f>
        <v/>
      </c>
    </row>
    <row r="39" ht="22" customHeight="1">
      <c r="A39" s="28">
        <f>IF(COUNT('入力する'!$E$2:$E$201)=0,"",DATE(YEAR(MIN('入力する'!$E$2:$E$201)),MONTH(MIN('入力する'!$E$2:$E$201))+1,1))</f>
        <v/>
      </c>
      <c r="B39" s="12">
        <f>IF($A39="","",COUNTIFS('入力する'!$E$2:$E$201,"&gt;="&amp;$A39,'入力する'!$E$2:$E$201,"&lt;"&amp;DATE(YEAR(MIN('入力する'!$E$2:$E$201)),MONTH(MIN('入力する'!$E$2:$E$201))+2,1)))</f>
        <v/>
      </c>
      <c r="C39" s="11">
        <f>IF($A39="","",SUMIFS('入力する'!$F$2:$F$201,'入力する'!$E$2:$E$201,"&gt;="&amp;$A39,'入力する'!$E$2:$E$201,"&lt;"&amp;DATE(YEAR(MIN('入力する'!$E$2:$E$201)),MONTH(MIN('入力する'!$E$2:$E$201))+2,1)))</f>
        <v/>
      </c>
      <c r="D39" s="11">
        <f>IF($A39="","",SUMIFS('入力する'!$F$2:$F$201,'入力する'!$E$2:$E$201,"&gt;="&amp;$A39,'入力する'!$E$2:$E$201,"&lt;"&amp;DATE(YEAR(MIN('入力する'!$E$2:$E$201)),MONTH(MIN('入力する'!$E$2:$E$201))+2,1),'入力する'!$H$2:$H$201,"完了"))</f>
        <v/>
      </c>
      <c r="E39" s="11">
        <f>IF($A39="","",C39-D39)</f>
        <v/>
      </c>
      <c r="F39" s="19">
        <f>IF($A39="","",IF(C39=0,0,D39/C39))</f>
        <v/>
      </c>
    </row>
    <row r="40" ht="22" customHeight="1">
      <c r="A40" s="27">
        <f>IF(COUNT('入力する'!$E$2:$E$201)=0,"",DATE(YEAR(MIN('入力する'!$E$2:$E$201)),MONTH(MIN('入力する'!$E$2:$E$201))+2,1))</f>
        <v/>
      </c>
      <c r="B40" s="9">
        <f>IF($A40="","",COUNTIFS('入力する'!$E$2:$E$201,"&gt;="&amp;$A40,'入力する'!$E$2:$E$201,"&lt;"&amp;DATE(YEAR(MIN('入力する'!$E$2:$E$201)),MONTH(MIN('入力する'!$E$2:$E$201))+3,1)))</f>
        <v/>
      </c>
      <c r="C40" s="8">
        <f>IF($A40="","",SUMIFS('入力する'!$F$2:$F$201,'入力する'!$E$2:$E$201,"&gt;="&amp;$A40,'入力する'!$E$2:$E$201,"&lt;"&amp;DATE(YEAR(MIN('入力する'!$E$2:$E$201)),MONTH(MIN('入力する'!$E$2:$E$201))+3,1)))</f>
        <v/>
      </c>
      <c r="D40" s="8">
        <f>IF($A40="","",SUMIFS('入力する'!$F$2:$F$201,'入力する'!$E$2:$E$201,"&gt;="&amp;$A40,'入力する'!$E$2:$E$201,"&lt;"&amp;DATE(YEAR(MIN('入力する'!$E$2:$E$201)),MONTH(MIN('入力する'!$E$2:$E$201))+3,1),'入力する'!$H$2:$H$201,"完了"))</f>
        <v/>
      </c>
      <c r="E40" s="8">
        <f>IF($A40="","",C40-D40)</f>
        <v/>
      </c>
      <c r="F40" s="21">
        <f>IF($A40="","",IF(C40=0,0,D40/C40))</f>
        <v/>
      </c>
    </row>
    <row r="41" ht="22" customHeight="1">
      <c r="A41" s="28">
        <f>IF(COUNT('入力する'!$E$2:$E$201)=0,"",DATE(YEAR(MIN('入力する'!$E$2:$E$201)),MONTH(MIN('入力する'!$E$2:$E$201))+3,1))</f>
        <v/>
      </c>
      <c r="B41" s="12">
        <f>IF($A41="","",COUNTIFS('入力する'!$E$2:$E$201,"&gt;="&amp;$A41,'入力する'!$E$2:$E$201,"&lt;"&amp;DATE(YEAR(MIN('入力する'!$E$2:$E$201)),MONTH(MIN('入力する'!$E$2:$E$201))+4,1)))</f>
        <v/>
      </c>
      <c r="C41" s="11">
        <f>IF($A41="","",SUMIFS('入力する'!$F$2:$F$201,'入力する'!$E$2:$E$201,"&gt;="&amp;$A41,'入力する'!$E$2:$E$201,"&lt;"&amp;DATE(YEAR(MIN('入力する'!$E$2:$E$201)),MONTH(MIN('入力する'!$E$2:$E$201))+4,1)))</f>
        <v/>
      </c>
      <c r="D41" s="11">
        <f>IF($A41="","",SUMIFS('入力する'!$F$2:$F$201,'入力する'!$E$2:$E$201,"&gt;="&amp;$A41,'入力する'!$E$2:$E$201,"&lt;"&amp;DATE(YEAR(MIN('入力する'!$E$2:$E$201)),MONTH(MIN('入力する'!$E$2:$E$201))+4,1),'入力する'!$H$2:$H$201,"完了"))</f>
        <v/>
      </c>
      <c r="E41" s="11">
        <f>IF($A41="","",C41-D41)</f>
        <v/>
      </c>
      <c r="F41" s="19">
        <f>IF($A41="","",IF(C41=0,0,D41/C41))</f>
        <v/>
      </c>
    </row>
    <row r="42" ht="22" customHeight="1">
      <c r="A42" s="27">
        <f>IF(COUNT('入力する'!$E$2:$E$201)=0,"",DATE(YEAR(MIN('入力する'!$E$2:$E$201)),MONTH(MIN('入力する'!$E$2:$E$201))+4,1))</f>
        <v/>
      </c>
      <c r="B42" s="9">
        <f>IF($A42="","",COUNTIFS('入力する'!$E$2:$E$201,"&gt;="&amp;$A42,'入力する'!$E$2:$E$201,"&lt;"&amp;DATE(YEAR(MIN('入力する'!$E$2:$E$201)),MONTH(MIN('入力する'!$E$2:$E$201))+5,1)))</f>
        <v/>
      </c>
      <c r="C42" s="8">
        <f>IF($A42="","",SUMIFS('入力する'!$F$2:$F$201,'入力する'!$E$2:$E$201,"&gt;="&amp;$A42,'入力する'!$E$2:$E$201,"&lt;"&amp;DATE(YEAR(MIN('入力する'!$E$2:$E$201)),MONTH(MIN('入力する'!$E$2:$E$201))+5,1)))</f>
        <v/>
      </c>
      <c r="D42" s="8">
        <f>IF($A42="","",SUMIFS('入力する'!$F$2:$F$201,'入力する'!$E$2:$E$201,"&gt;="&amp;$A42,'入力する'!$E$2:$E$201,"&lt;"&amp;DATE(YEAR(MIN('入力する'!$E$2:$E$201)),MONTH(MIN('入力する'!$E$2:$E$201))+5,1),'入力する'!$H$2:$H$201,"完了"))</f>
        <v/>
      </c>
      <c r="E42" s="8">
        <f>IF($A42="","",C42-D42)</f>
        <v/>
      </c>
      <c r="F42" s="21">
        <f>IF($A42="","",IF(C42=0,0,D42/C42))</f>
        <v/>
      </c>
    </row>
    <row r="43" ht="22" customHeight="1">
      <c r="A43" s="28">
        <f>IF(COUNT('入力する'!$E$2:$E$201)=0,"",DATE(YEAR(MIN('入力する'!$E$2:$E$201)),MONTH(MIN('入力する'!$E$2:$E$201))+5,1))</f>
        <v/>
      </c>
      <c r="B43" s="12">
        <f>IF($A43="","",COUNTIFS('入力する'!$E$2:$E$201,"&gt;="&amp;$A43,'入力する'!$E$2:$E$201,"&lt;"&amp;DATE(YEAR(MIN('入力する'!$E$2:$E$201)),MONTH(MIN('入力する'!$E$2:$E$201))+6,1)))</f>
        <v/>
      </c>
      <c r="C43" s="11">
        <f>IF($A43="","",SUMIFS('入力する'!$F$2:$F$201,'入力する'!$E$2:$E$201,"&gt;="&amp;$A43,'入力する'!$E$2:$E$201,"&lt;"&amp;DATE(YEAR(MIN('入力する'!$E$2:$E$201)),MONTH(MIN('入力する'!$E$2:$E$201))+6,1)))</f>
        <v/>
      </c>
      <c r="D43" s="11">
        <f>IF($A43="","",SUMIFS('入力する'!$F$2:$F$201,'入力する'!$E$2:$E$201,"&gt;="&amp;$A43,'入力する'!$E$2:$E$201,"&lt;"&amp;DATE(YEAR(MIN('入力する'!$E$2:$E$201)),MONTH(MIN('入力する'!$E$2:$E$201))+6,1),'入力する'!$H$2:$H$201,"完了"))</f>
        <v/>
      </c>
      <c r="E43" s="11">
        <f>IF($A43="","",C43-D43)</f>
        <v/>
      </c>
      <c r="F43" s="19">
        <f>IF($A43="","",IF(C43=0,0,D43/C43))</f>
        <v/>
      </c>
    </row>
    <row r="44" ht="22" customHeight="1">
      <c r="A44" s="27">
        <f>IF(COUNT('入力する'!$E$2:$E$201)=0,"",DATE(YEAR(MIN('入力する'!$E$2:$E$201)),MONTH(MIN('入力する'!$E$2:$E$201))+6,1))</f>
        <v/>
      </c>
      <c r="B44" s="9">
        <f>IF($A44="","",COUNTIFS('入力する'!$E$2:$E$201,"&gt;="&amp;$A44,'入力する'!$E$2:$E$201,"&lt;"&amp;DATE(YEAR(MIN('入力する'!$E$2:$E$201)),MONTH(MIN('入力する'!$E$2:$E$201))+7,1)))</f>
        <v/>
      </c>
      <c r="C44" s="8">
        <f>IF($A44="","",SUMIFS('入力する'!$F$2:$F$201,'入力する'!$E$2:$E$201,"&gt;="&amp;$A44,'入力する'!$E$2:$E$201,"&lt;"&amp;DATE(YEAR(MIN('入力する'!$E$2:$E$201)),MONTH(MIN('入力する'!$E$2:$E$201))+7,1)))</f>
        <v/>
      </c>
      <c r="D44" s="8">
        <f>IF($A44="","",SUMIFS('入力する'!$F$2:$F$201,'入力する'!$E$2:$E$201,"&gt;="&amp;$A44,'入力する'!$E$2:$E$201,"&lt;"&amp;DATE(YEAR(MIN('入力する'!$E$2:$E$201)),MONTH(MIN('入力する'!$E$2:$E$201))+7,1),'入力する'!$H$2:$H$201,"完了"))</f>
        <v/>
      </c>
      <c r="E44" s="8">
        <f>IF($A44="","",C44-D44)</f>
        <v/>
      </c>
      <c r="F44" s="21">
        <f>IF($A44="","",IF(C44=0,0,D44/C44))</f>
        <v/>
      </c>
    </row>
    <row r="45" ht="22" customHeight="1">
      <c r="A45" s="28">
        <f>IF(COUNT('入力する'!$E$2:$E$201)=0,"",DATE(YEAR(MIN('入力する'!$E$2:$E$201)),MONTH(MIN('入力する'!$E$2:$E$201))+7,1))</f>
        <v/>
      </c>
      <c r="B45" s="12">
        <f>IF($A45="","",COUNTIFS('入力する'!$E$2:$E$201,"&gt;="&amp;$A45,'入力する'!$E$2:$E$201,"&lt;"&amp;DATE(YEAR(MIN('入力する'!$E$2:$E$201)),MONTH(MIN('入力する'!$E$2:$E$201))+8,1)))</f>
        <v/>
      </c>
      <c r="C45" s="11">
        <f>IF($A45="","",SUMIFS('入力する'!$F$2:$F$201,'入力する'!$E$2:$E$201,"&gt;="&amp;$A45,'入力する'!$E$2:$E$201,"&lt;"&amp;DATE(YEAR(MIN('入力する'!$E$2:$E$201)),MONTH(MIN('入力する'!$E$2:$E$201))+8,1)))</f>
        <v/>
      </c>
      <c r="D45" s="11">
        <f>IF($A45="","",SUMIFS('入力する'!$F$2:$F$201,'入力する'!$E$2:$E$201,"&gt;="&amp;$A45,'入力する'!$E$2:$E$201,"&lt;"&amp;DATE(YEAR(MIN('入力する'!$E$2:$E$201)),MONTH(MIN('入力する'!$E$2:$E$201))+8,1),'入力する'!$H$2:$H$201,"完了"))</f>
        <v/>
      </c>
      <c r="E45" s="11">
        <f>IF($A45="","",C45-D45)</f>
        <v/>
      </c>
      <c r="F45" s="19">
        <f>IF($A45="","",IF(C45=0,0,D45/C45))</f>
        <v/>
      </c>
    </row>
    <row r="46" ht="22" customHeight="1">
      <c r="A46" s="27">
        <f>IF(COUNT('入力する'!$E$2:$E$201)=0,"",DATE(YEAR(MIN('入力する'!$E$2:$E$201)),MONTH(MIN('入力する'!$E$2:$E$201))+8,1))</f>
        <v/>
      </c>
      <c r="B46" s="9">
        <f>IF($A46="","",COUNTIFS('入力する'!$E$2:$E$201,"&gt;="&amp;$A46,'入力する'!$E$2:$E$201,"&lt;"&amp;DATE(YEAR(MIN('入力する'!$E$2:$E$201)),MONTH(MIN('入力する'!$E$2:$E$201))+9,1)))</f>
        <v/>
      </c>
      <c r="C46" s="8">
        <f>IF($A46="","",SUMIFS('入力する'!$F$2:$F$201,'入力する'!$E$2:$E$201,"&gt;="&amp;$A46,'入力する'!$E$2:$E$201,"&lt;"&amp;DATE(YEAR(MIN('入力する'!$E$2:$E$201)),MONTH(MIN('入力する'!$E$2:$E$201))+9,1)))</f>
        <v/>
      </c>
      <c r="D46" s="8">
        <f>IF($A46="","",SUMIFS('入力する'!$F$2:$F$201,'入力する'!$E$2:$E$201,"&gt;="&amp;$A46,'入力する'!$E$2:$E$201,"&lt;"&amp;DATE(YEAR(MIN('入力する'!$E$2:$E$201)),MONTH(MIN('入力する'!$E$2:$E$201))+9,1),'入力する'!$H$2:$H$201,"完了"))</f>
        <v/>
      </c>
      <c r="E46" s="8">
        <f>IF($A46="","",C46-D46)</f>
        <v/>
      </c>
      <c r="F46" s="21">
        <f>IF($A46="","",IF(C46=0,0,D46/C46))</f>
        <v/>
      </c>
    </row>
    <row r="47" ht="22" customHeight="1">
      <c r="A47" s="28">
        <f>IF(COUNT('入力する'!$E$2:$E$201)=0,"",DATE(YEAR(MIN('入力する'!$E$2:$E$201)),MONTH(MIN('入力する'!$E$2:$E$201))+9,1))</f>
        <v/>
      </c>
      <c r="B47" s="12">
        <f>IF($A47="","",COUNTIFS('入力する'!$E$2:$E$201,"&gt;="&amp;$A47,'入力する'!$E$2:$E$201,"&lt;"&amp;DATE(YEAR(MIN('入力する'!$E$2:$E$201)),MONTH(MIN('入力する'!$E$2:$E$201))+10,1)))</f>
        <v/>
      </c>
      <c r="C47" s="11">
        <f>IF($A47="","",SUMIFS('入力する'!$F$2:$F$201,'入力する'!$E$2:$E$201,"&gt;="&amp;$A47,'入力する'!$E$2:$E$201,"&lt;"&amp;DATE(YEAR(MIN('入力する'!$E$2:$E$201)),MONTH(MIN('入力する'!$E$2:$E$201))+10,1)))</f>
        <v/>
      </c>
      <c r="D47" s="11">
        <f>IF($A47="","",SUMIFS('入力する'!$F$2:$F$201,'入力する'!$E$2:$E$201,"&gt;="&amp;$A47,'入力する'!$E$2:$E$201,"&lt;"&amp;DATE(YEAR(MIN('入力する'!$E$2:$E$201)),MONTH(MIN('入力する'!$E$2:$E$201))+10,1),'入力する'!$H$2:$H$201,"完了"))</f>
        <v/>
      </c>
      <c r="E47" s="11">
        <f>IF($A47="","",C47-D47)</f>
        <v/>
      </c>
      <c r="F47" s="19">
        <f>IF($A47="","",IF(C47=0,0,D47/C47))</f>
        <v/>
      </c>
    </row>
    <row r="48" ht="22" customHeight="1">
      <c r="A48" s="27">
        <f>IF(COUNT('入力する'!$E$2:$E$201)=0,"",DATE(YEAR(MIN('入力する'!$E$2:$E$201)),MONTH(MIN('入力する'!$E$2:$E$201))+10,1))</f>
        <v/>
      </c>
      <c r="B48" s="9">
        <f>IF($A48="","",COUNTIFS('入力する'!$E$2:$E$201,"&gt;="&amp;$A48,'入力する'!$E$2:$E$201,"&lt;"&amp;DATE(YEAR(MIN('入力する'!$E$2:$E$201)),MONTH(MIN('入力する'!$E$2:$E$201))+11,1)))</f>
        <v/>
      </c>
      <c r="C48" s="8">
        <f>IF($A48="","",SUMIFS('入力する'!$F$2:$F$201,'入力する'!$E$2:$E$201,"&gt;="&amp;$A48,'入力する'!$E$2:$E$201,"&lt;"&amp;DATE(YEAR(MIN('入力する'!$E$2:$E$201)),MONTH(MIN('入力する'!$E$2:$E$201))+11,1)))</f>
        <v/>
      </c>
      <c r="D48" s="8">
        <f>IF($A48="","",SUMIFS('入力する'!$F$2:$F$201,'入力する'!$E$2:$E$201,"&gt;="&amp;$A48,'入力する'!$E$2:$E$201,"&lt;"&amp;DATE(YEAR(MIN('入力する'!$E$2:$E$201)),MONTH(MIN('入力する'!$E$2:$E$201))+11,1),'入力する'!$H$2:$H$201,"完了"))</f>
        <v/>
      </c>
      <c r="E48" s="8">
        <f>IF($A48="","",C48-D48)</f>
        <v/>
      </c>
      <c r="F48" s="21">
        <f>IF($A48="","",IF(C48=0,0,D48/C48))</f>
        <v/>
      </c>
    </row>
    <row r="49" ht="22" customHeight="1">
      <c r="A49" s="28">
        <f>IF(COUNT('入力する'!$E$2:$E$201)=0,"",DATE(YEAR(MIN('入力する'!$E$2:$E$201)),MONTH(MIN('入力する'!$E$2:$E$201))+11,1))</f>
        <v/>
      </c>
      <c r="B49" s="12">
        <f>IF($A49="","",COUNTIFS('入力する'!$E$2:$E$201,"&gt;="&amp;$A49,'入力する'!$E$2:$E$201,"&lt;"&amp;DATE(YEAR(MIN('入力する'!$E$2:$E$201)),MONTH(MIN('入力する'!$E$2:$E$201))+12,1)))</f>
        <v/>
      </c>
      <c r="C49" s="11">
        <f>IF($A49="","",SUMIFS('入力する'!$F$2:$F$201,'入力する'!$E$2:$E$201,"&gt;="&amp;$A49,'入力する'!$E$2:$E$201,"&lt;"&amp;DATE(YEAR(MIN('入力する'!$E$2:$E$201)),MONTH(MIN('入力する'!$E$2:$E$201))+12,1)))</f>
        <v/>
      </c>
      <c r="D49" s="11">
        <f>IF($A49="","",SUMIFS('入力する'!$F$2:$F$201,'入力する'!$E$2:$E$201,"&gt;="&amp;$A49,'入力する'!$E$2:$E$201,"&lt;"&amp;DATE(YEAR(MIN('入力する'!$E$2:$E$201)),MONTH(MIN('入力する'!$E$2:$E$201))+12,1),'入力する'!$H$2:$H$201,"完了"))</f>
        <v/>
      </c>
      <c r="E49" s="11">
        <f>IF($A49="","",C49-D49)</f>
        <v/>
      </c>
      <c r="F49" s="19">
        <f>IF($A49="","",IF(C49=0,0,D49/C49))</f>
        <v/>
      </c>
    </row>
    <row r="50" ht="22" customHeight="1">
      <c r="A50" s="22" t="inlineStr">
        <is>
          <t>合計</t>
        </is>
      </c>
      <c r="B50" s="23">
        <f>SUM(B38:B49)</f>
        <v/>
      </c>
      <c r="C50" s="24">
        <f>SUM(C38:C49)</f>
        <v/>
      </c>
      <c r="D50" s="24">
        <f>SUM(D38:D49)</f>
        <v/>
      </c>
      <c r="E50" s="24">
        <f>SUM(E38:E49)</f>
        <v/>
      </c>
      <c r="F50" s="25">
        <f>IF(C50=0,0,D50/C50)</f>
        <v/>
      </c>
    </row>
    <row r="51"/>
    <row r="52">
      <c r="A52" s="14" t="inlineStr">
        <is>
          <t>このテンプレートは自由に使ってかまいません。改変・再配布も可です。　配布元: 副業ポートフォリオ https://satoru-log.jp</t>
        </is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26"/>
  <sheetViews>
    <sheetView showGridLines="0" tabSelected="0" workbookViewId="0">
      <selection activeCell="A1" sqref="A1"/>
    </sheetView>
  </sheetViews>
  <sheetFormatPr baseColWidth="8" defaultRowHeight="15"/>
  <cols>
    <col width="108" customWidth="1" min="1" max="1"/>
  </cols>
  <sheetData>
    <row r="1" ht="30" customHeight="1">
      <c r="A1" s="13" t="inlineStr">
        <is>
          <t>WBSテンプレ — 使い方と注意</t>
        </is>
      </c>
    </row>
    <row r="2" ht="22" customHeight="1">
      <c r="A2" s="29" t="inlineStr"/>
    </row>
    <row r="3" ht="26" customHeight="1">
      <c r="A3" s="30" t="inlineStr">
        <is>
          <t>■ このテンプレでできること</t>
        </is>
      </c>
    </row>
    <row r="4" ht="22" customHeight="1">
      <c r="A4" s="29" t="inlineStr">
        <is>
          <t>大きな仕事を小さなタスクに分けて並べると、工数・進捗・遅れが自動でまとまります。</t>
        </is>
      </c>
    </row>
    <row r="5" ht="22" customHeight="1">
      <c r="A5" s="29" t="inlineStr">
        <is>
          <t>入力するのは「入力する」シートだけ。集計とグラフはすべて自動で動きます。</t>
        </is>
      </c>
    </row>
    <row r="6" ht="22" customHeight="1">
      <c r="A6" s="29" t="inlineStr"/>
    </row>
    <row r="7" ht="26" customHeight="1">
      <c r="A7" s="30" t="inlineStr">
        <is>
          <t>■ 使い方（3ステップ）</t>
        </is>
      </c>
    </row>
    <row r="8" ht="22" customHeight="1">
      <c r="A8" s="29" t="inlineStr">
        <is>
          <t>1. 「集計を見る」のB4にプロジェクト名、B5に目標総工数（h）を入れます。A28〜A33に担当の名前を入れておくと、入力シートでプルダウンから選べます。</t>
        </is>
      </c>
    </row>
    <row r="9" ht="22" customHeight="1">
      <c r="A9" s="29" t="inlineStr">
        <is>
          <t>2. 「入力する」の2行目から、A列＝大分類（プルダウン）、B列＝タスク名、C列＝担当、D列＝開始日、E列＝期限、F列＝予定工数(h)、G列＝進捗率(0〜100)を打ち込みます。</t>
        </is>
      </c>
    </row>
    <row r="10" ht="22" customHeight="1">
      <c r="A10" s="29" t="inlineStr">
        <is>
          <t>3. 「集計を見る」を開くと、合計・構成比・順位・月別の推移・グラフがそろっています。</t>
        </is>
      </c>
    </row>
    <row r="11" ht="22" customHeight="1">
      <c r="A11" s="29" t="inlineStr"/>
    </row>
    <row r="12" ht="26" customHeight="1">
      <c r="A12" s="30" t="inlineStr">
        <is>
          <t>■ 色のルール</t>
        </is>
      </c>
    </row>
    <row r="13" ht="22" customHeight="1">
      <c r="A13" s="29" t="inlineStr">
        <is>
          <t>薄い黄色のセル＝あなたが入力するところ。白やグレーの列（H〜L列）は数式なので触らないでください。</t>
        </is>
      </c>
    </row>
    <row r="14" ht="22" customHeight="1">
      <c r="A14" s="29" t="inlineStr">
        <is>
          <t>行がうすい緑になったら「完了」、うすい赤になったら「期限をすぎた未完了（遅延）」です。</t>
        </is>
      </c>
    </row>
    <row r="15" ht="22" customHeight="1">
      <c r="A15" s="29" t="inlineStr">
        <is>
          <t>L列の判定は、期限まで3日以内なら「まもなく」とオレンジ色で知らせます。</t>
        </is>
      </c>
    </row>
    <row r="16" ht="22" customHeight="1">
      <c r="A16" s="29" t="inlineStr"/>
    </row>
    <row r="17" ht="26" customHeight="1">
      <c r="A17" s="30" t="inlineStr">
        <is>
          <t>■ 注意</t>
        </is>
      </c>
    </row>
    <row r="18" ht="22" customHeight="1">
      <c r="A18" s="29" t="inlineStr">
        <is>
          <t>・開始日と期限は日付として入力してください（例: 2026/4/1）。文字で入れると日数の計算が止まります。</t>
        </is>
      </c>
    </row>
    <row r="19" ht="22" customHeight="1">
      <c r="A19" s="29" t="inlineStr">
        <is>
          <t>・遅延やまもなくの判定は、ファイルを開いた日（TODAY関数）を基準に自動で切り替わります。</t>
        </is>
      </c>
    </row>
    <row r="20" ht="22" customHeight="1">
      <c r="A20" s="29" t="inlineStr">
        <is>
          <t>・行は200行ぶん用意しています。足りないときは最終行をコピーして下に貼り付けてください。</t>
        </is>
      </c>
    </row>
    <row r="21" ht="22" customHeight="1">
      <c r="A21" s="29" t="inlineStr">
        <is>
          <t>・行を消すときは行ごと削除すれば、数式も集計もくずれません。</t>
        </is>
      </c>
    </row>
    <row r="22" ht="22" customHeight="1">
      <c r="A22" s="29" t="inlineStr">
        <is>
          <t>・「集計を見る」の大分類は、入力シートのプルダウンと同じ7つに合わせてあります。名前を変えるときは両方そろえてください。</t>
        </is>
      </c>
    </row>
    <row r="23" ht="22" customHeight="1">
      <c r="A23" s="29" t="inlineStr"/>
    </row>
    <row r="24" ht="26" customHeight="1">
      <c r="A24" s="30" t="inlineStr">
        <is>
          <t>■ 配布について</t>
        </is>
      </c>
    </row>
    <row r="25" ht="22" customHeight="1">
      <c r="A25" s="29" t="inlineStr">
        <is>
          <t>このテンプレートは自由に使ってかまいません。改変・再配布も可です。</t>
        </is>
      </c>
    </row>
    <row r="26" ht="22" customHeight="1">
      <c r="A26" s="29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2026-09-02T20:49:28Z</dcterms:created>
  <dcterms:modified xmlns:dcterms="http://purl.org/dc/terms/" xmlns:xsi="http://www.w3.org/2001/XMLSchema-instance" xsi:type="dcterms:W3CDTF">2026-09-02T20:49:28Z</dcterms:modified>
</cp:coreProperties>
</file>