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担当者リスト">集計を見る!$B$31:$B$38</definedName>
    <definedName name="_xlnm._FilterDatabase" localSheetId="0" hidden="1">'入力する'!$A$3:$CU$203</definedName>
    <definedName name="_xlnm.Print_Titles" localSheetId="0">'入力する'!$1:$3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/m/d"/>
    <numFmt numFmtId="165" formatCode="d"/>
    <numFmt numFmtId="166" formatCode="0&quot;%&quot;"/>
    <numFmt numFmtId="167" formatCode="0&quot;日&quot;"/>
    <numFmt numFmtId="168" formatCode="0&quot;件&quot;"/>
    <numFmt numFmtId="169" formatCode="0.0&quot;%&quot;"/>
    <numFmt numFmtId="170" formatCode="+0.0&quot;%&quot;;-0.0&quot;%&quot;;0.0&quot;%&quot;"/>
    <numFmt numFmtId="171" formatCode="0.0%"/>
    <numFmt numFmtId="172" formatCode="yyyy/m"/>
  </numFmts>
  <fonts count="10">
    <font>
      <name val="Calibri"/>
      <family val="2"/>
      <color theme="1"/>
      <sz val="11"/>
      <scheme val="minor"/>
    </font>
    <font>
      <name val="游ゴシック"/>
      <b val="1"/>
      <color rgb="001F3864"/>
      <sz val="11"/>
    </font>
    <font>
      <name val="游ゴシック"/>
      <color rgb="00000000"/>
      <sz val="11"/>
    </font>
    <font>
      <name val="游ゴシック"/>
      <b val="1"/>
      <color rgb="001F3864"/>
      <sz val="10"/>
    </font>
    <font>
      <name val="游ゴシック"/>
      <b val="1"/>
      <color rgb="00FFFFFF"/>
      <sz val="11"/>
    </font>
    <font>
      <name val="游ゴシック"/>
      <b val="1"/>
      <color rgb="00FFFFFF"/>
      <sz val="10"/>
    </font>
    <font>
      <name val="游ゴシック"/>
      <color rgb="00000000"/>
      <sz val="10"/>
    </font>
    <font>
      <name val="游ゴシック"/>
      <b val="1"/>
      <color rgb="001F3864"/>
      <sz val="18"/>
    </font>
    <font>
      <name val="游ゴシック"/>
      <color rgb="00595959"/>
      <sz val="10"/>
    </font>
    <font>
      <name val="游ゴシック"/>
      <b val="1"/>
      <color rgb="00000000"/>
      <sz val="11"/>
    </font>
  </fonts>
  <fills count="1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2F3"/>
      </patternFill>
    </fill>
    <fill>
      <patternFill patternType="solid">
        <fgColor rgb="001F3864"/>
      </patternFill>
    </fill>
    <fill>
      <patternFill patternType="solid">
        <fgColor rgb="00E9EEF6"/>
      </patternFill>
    </fill>
    <fill>
      <patternFill patternType="solid">
        <fgColor rgb="00F7F8FA"/>
      </patternFill>
    </fill>
    <fill>
      <patternFill patternType="solid">
        <fgColor rgb="00F1F5FA"/>
      </patternFill>
    </fill>
    <fill>
      <patternFill patternType="solid">
        <fgColor rgb="00F2F5FA"/>
      </patternFill>
    </fill>
    <fill>
      <patternFill patternType="solid">
        <fgColor rgb="002E75B6"/>
      </patternFill>
    </fill>
    <fill>
      <patternFill patternType="solid">
        <fgColor rgb="00BDD7EE"/>
      </patternFill>
    </fill>
    <fill>
      <patternFill patternType="solid">
        <fgColor rgb="00A9D08E"/>
      </patternFill>
    </fill>
    <fill>
      <patternFill patternType="solid">
        <fgColor rgb="00F4A9A9"/>
      </patternFill>
    </fill>
    <fill>
      <patternFill patternType="solid">
        <fgColor rgb="00FCE4D6"/>
      </patternFill>
    </fill>
    <fill>
      <patternFill patternType="solid">
        <fgColor rgb="00EFEFEF"/>
      </patternFill>
    </fill>
    <fill>
      <patternFill patternType="solid">
        <fgColor rgb="00FDEBEB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  <border>
      <left/>
      <right/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164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right" vertical="center"/>
    </xf>
    <xf numFmtId="166" fontId="2" fillId="2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8" fontId="1" fillId="0" borderId="1" applyAlignment="1" pivotButton="0" quotePrefix="0" xfId="0">
      <alignment horizontal="right" vertical="center"/>
    </xf>
    <xf numFmtId="169" fontId="1" fillId="0" borderId="1" applyAlignment="1" pivotButton="0" quotePrefix="0" xfId="0">
      <alignment horizontal="right" vertical="center"/>
    </xf>
    <xf numFmtId="170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171" fontId="1" fillId="0" borderId="1" applyAlignment="1" pivotButton="0" quotePrefix="0" xfId="0">
      <alignment horizontal="right" vertical="center"/>
    </xf>
    <xf numFmtId="167" fontId="1" fillId="0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3" fontId="2" fillId="6" borderId="1" applyAlignment="1" pivotButton="0" quotePrefix="0" xfId="0">
      <alignment horizontal="right" vertical="center"/>
    </xf>
    <xf numFmtId="171" fontId="2" fillId="6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3" fontId="2" fillId="0" borderId="1" applyAlignment="1" pivotButton="0" quotePrefix="0" xfId="0">
      <alignment horizontal="right" vertical="center"/>
    </xf>
    <xf numFmtId="171" fontId="2" fillId="0" borderId="1" applyAlignment="1" pivotButton="0" quotePrefix="0" xfId="0">
      <alignment horizontal="right" vertical="center"/>
    </xf>
    <xf numFmtId="169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center" vertical="center"/>
    </xf>
    <xf numFmtId="169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3" fontId="9" fillId="3" borderId="1" applyAlignment="1" pivotButton="0" quotePrefix="0" xfId="0">
      <alignment horizontal="right" vertical="center"/>
    </xf>
    <xf numFmtId="169" fontId="9" fillId="3" borderId="1" applyAlignment="1" pivotButton="0" quotePrefix="0" xfId="0">
      <alignment horizontal="right" vertical="center"/>
    </xf>
    <xf numFmtId="171" fontId="9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72" fontId="2" fillId="6" borderId="1" applyAlignment="1" pivotButton="0" quotePrefix="0" xfId="0">
      <alignment horizontal="right" vertical="center"/>
    </xf>
    <xf numFmtId="172" fontId="2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1" borderId="1" applyAlignment="1" pivotButton="0" quotePrefix="0" xfId="0">
      <alignment horizontal="center" vertical="center"/>
    </xf>
    <xf numFmtId="0" fontId="2" fillId="12" borderId="1" applyAlignment="1" pivotButton="0" quotePrefix="0" xfId="0">
      <alignment horizontal="center" vertical="center"/>
    </xf>
    <xf numFmtId="0" fontId="2" fillId="13" borderId="1" applyAlignment="1" pivotButton="0" quotePrefix="0" xfId="0">
      <alignment horizontal="center" vertical="center"/>
    </xf>
    <xf numFmtId="0" fontId="2" fillId="14" borderId="1" applyAlignment="1" pivotButton="0" quotePrefix="0" xfId="0">
      <alignment horizontal="center" vertical="center"/>
    </xf>
    <xf numFmtId="0" fontId="2" fillId="15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right" vertical="center"/>
    </xf>
    <xf numFmtId="166" fontId="2" fillId="2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4" pivotButton="0" quotePrefix="0" xfId="0"/>
    <xf numFmtId="168" fontId="1" fillId="0" borderId="1" applyAlignment="1" pivotButton="0" quotePrefix="0" xfId="0">
      <alignment horizontal="right" vertical="center"/>
    </xf>
    <xf numFmtId="169" fontId="1" fillId="0" borderId="1" applyAlignment="1" pivotButton="0" quotePrefix="0" xfId="0">
      <alignment horizontal="right" vertical="center"/>
    </xf>
    <xf numFmtId="170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171" fontId="1" fillId="0" borderId="1" applyAlignment="1" pivotButton="0" quotePrefix="0" xfId="0">
      <alignment horizontal="right" vertical="center"/>
    </xf>
    <xf numFmtId="167" fontId="1" fillId="0" borderId="1" applyAlignment="1" pivotButton="0" quotePrefix="0" xfId="0">
      <alignment horizontal="right" vertical="center"/>
    </xf>
    <xf numFmtId="171" fontId="2" fillId="6" borderId="1" applyAlignment="1" pivotButton="0" quotePrefix="0" xfId="0">
      <alignment horizontal="right" vertical="center"/>
    </xf>
    <xf numFmtId="171" fontId="2" fillId="0" borderId="1" applyAlignment="1" pivotButton="0" quotePrefix="0" xfId="0">
      <alignment horizontal="right" vertical="center"/>
    </xf>
    <xf numFmtId="169" fontId="2" fillId="0" borderId="1" applyAlignment="1" pivotButton="0" quotePrefix="0" xfId="0">
      <alignment horizontal="right" vertical="center"/>
    </xf>
    <xf numFmtId="169" fontId="2" fillId="6" borderId="1" applyAlignment="1" pivotButton="0" quotePrefix="0" xfId="0">
      <alignment horizontal="right" vertical="center"/>
    </xf>
    <xf numFmtId="169" fontId="9" fillId="3" borderId="1" applyAlignment="1" pivotButton="0" quotePrefix="0" xfId="0">
      <alignment horizontal="right" vertical="center"/>
    </xf>
    <xf numFmtId="171" fontId="9" fillId="3" borderId="1" applyAlignment="1" pivotButton="0" quotePrefix="0" xfId="0">
      <alignment horizontal="right" vertical="center"/>
    </xf>
    <xf numFmtId="172" fontId="2" fillId="6" borderId="1" applyAlignment="1" pivotButton="0" quotePrefix="0" xfId="0">
      <alignment horizontal="right" vertical="center"/>
    </xf>
    <xf numFmtId="172" fontId="2" fillId="0" borderId="1" applyAlignment="1" pivotButton="0" quotePrefix="0" xfId="0">
      <alignment horizontal="right" vertical="center"/>
    </xf>
    <xf numFmtId="164" fontId="2" fillId="2" borderId="1" applyAlignment="1" applyProtection="1" pivotButton="0" quotePrefix="0" xfId="0">
      <alignment horizontal="center" vertical="center"/>
      <protection locked="0" hidden="0"/>
    </xf>
    <xf numFmtId="0" fontId="2" fillId="2" borderId="1" applyAlignment="1" applyProtection="1" pivotButton="0" quotePrefix="0" xfId="0">
      <alignment horizontal="left" vertical="center"/>
      <protection locked="0" hidden="0"/>
    </xf>
    <xf numFmtId="0" fontId="2" fillId="2" borderId="1" applyAlignment="1" applyProtection="1" pivotButton="0" quotePrefix="0" xfId="0">
      <alignment horizontal="center" vertical="center"/>
      <protection locked="0" hidden="0"/>
    </xf>
    <xf numFmtId="164" fontId="2" fillId="2" borderId="1" applyAlignment="1" applyProtection="1" pivotButton="0" quotePrefix="0" xfId="0">
      <alignment horizontal="right" vertical="center"/>
      <protection locked="0" hidden="0"/>
    </xf>
    <xf numFmtId="166" fontId="2" fillId="2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9">
    <dxf>
      <fill>
        <patternFill patternType="solid">
          <fgColor rgb="00F4A9A9"/>
        </patternFill>
      </fill>
    </dxf>
    <dxf>
      <fill>
        <patternFill patternType="solid">
          <fgColor rgb="00A9D08E"/>
        </patternFill>
      </fill>
    </dxf>
    <dxf>
      <fill>
        <patternFill patternType="solid">
          <fgColor rgb="002E75B6"/>
        </patternFill>
      </fill>
    </dxf>
    <dxf>
      <fill>
        <patternFill patternType="solid">
          <fgColor rgb="00BDD7EE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EFEFEF"/>
        </patternFill>
      </fill>
    </dxf>
    <dxf>
      <font>
        <name val="游ゴシック"/>
        <b val="1"/>
        <color rgb="00FFFFFF"/>
        <sz val="10"/>
      </font>
      <fill>
        <patternFill patternType="solid">
          <fgColor rgb="00ED7D31"/>
        </patternFill>
      </fill>
    </dxf>
    <dxf>
      <font>
        <name val="游ゴシック"/>
        <b val="1"/>
        <color rgb="00C00000"/>
        <sz val="11"/>
      </font>
      <fill>
        <patternFill patternType="solid">
          <fgColor rgb="00FDEBEB"/>
        </patternFill>
      </fill>
    </dxf>
    <dxf>
      <font>
        <name val="游ゴシック"/>
        <color rgb="00375623"/>
        <sz val="11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'集計を見る'!$B$14:$B$17</f>
            </numRef>
          </cat>
          <val>
            <numRef>
              <f>'集計を見る'!$C$14:$C$17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区分別のタスク件数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'集計を見る'!C20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'集計を見る'!$B$21:$B$26</f>
            </numRef>
          </cat>
          <val>
            <numRef>
              <f>'集計を見る'!$C$21:$C$26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担当者別の平均進捗率(%)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'集計を見る'!F30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'集計を見る'!$B$31:$B$38</f>
            </numRef>
          </cat>
          <val>
            <numRef>
              <f>'集計を見る'!$F$31:$F$38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月別の推移（件数）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'集計を見る'!C41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'集計を見る'!$B$42:$B$53</f>
            </numRef>
          </cat>
          <val>
            <numRef>
              <f>'集計を見る'!$C$42:$C$53</f>
            </numRef>
          </val>
        </ser>
        <ser>
          <idx val="1"/>
          <order val="1"/>
          <tx>
            <strRef>
              <f>'集計を見る'!D41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'集計を見る'!$B$42:$B$53</f>
            </numRef>
          </cat>
          <val>
            <numRef>
              <f>'集計を見る'!$D$42:$D$53</f>
            </numRef>
          </val>
        </ser>
        <ser>
          <idx val="2"/>
          <order val="2"/>
          <tx>
            <strRef>
              <f>'集計を見る'!E41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'集計を見る'!$B$42:$B$53</f>
            </numRef>
          </cat>
          <val>
            <numRef>
              <f>'集計を見る'!$E$42:$E$53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28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40</row>
      <rowOff>0</rowOff>
    </from>
    <ext cx="468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CU203"/>
  <sheetViews>
    <sheetView showGridLines="0" tabSelected="1" workbookViewId="0">
      <pane xSplit="9" ySplit="3" topLeftCell="J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0" customWidth="1" min="3" max="3"/>
    <col width="12" customWidth="1" min="4" max="4"/>
    <col width="12" customWidth="1" min="5" max="5"/>
    <col width="11" customWidth="1" min="6" max="6"/>
    <col width="9" customWidth="1" min="7" max="7"/>
    <col width="10" customWidth="1" min="8" max="8"/>
    <col width="10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</cols>
  <sheetData>
    <row r="1" ht="24" customHeight="1">
      <c r="A1" s="1" t="inlineStr">
        <is>
          <t>表示開始日</t>
        </is>
      </c>
      <c r="B1" s="74" t="n">
        <v>46266</v>
      </c>
    </row>
    <row r="2" ht="22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inlineStr">
        <is>
          <t>月 →</t>
        </is>
      </c>
      <c r="J2" s="4">
        <f>IF(J$3="","",IF(DAY(J$3)=1,MONTH(J$3),""))</f>
        <v/>
      </c>
      <c r="K2" s="4">
        <f>IF(K$3="","",IF(DAY(K$3)=1,MONTH(K$3),""))</f>
        <v/>
      </c>
      <c r="L2" s="4">
        <f>IF(L$3="","",IF(DAY(L$3)=1,MONTH(L$3),""))</f>
        <v/>
      </c>
      <c r="M2" s="4">
        <f>IF(M$3="","",IF(DAY(M$3)=1,MONTH(M$3),""))</f>
        <v/>
      </c>
      <c r="N2" s="4">
        <f>IF(N$3="","",IF(DAY(N$3)=1,MONTH(N$3),""))</f>
        <v/>
      </c>
      <c r="O2" s="4">
        <f>IF(O$3="","",IF(DAY(O$3)=1,MONTH(O$3),""))</f>
        <v/>
      </c>
      <c r="P2" s="4">
        <f>IF(P$3="","",IF(DAY(P$3)=1,MONTH(P$3),""))</f>
        <v/>
      </c>
      <c r="Q2" s="4">
        <f>IF(Q$3="","",IF(DAY(Q$3)=1,MONTH(Q$3),""))</f>
        <v/>
      </c>
      <c r="R2" s="4">
        <f>IF(R$3="","",IF(DAY(R$3)=1,MONTH(R$3),""))</f>
        <v/>
      </c>
      <c r="S2" s="4">
        <f>IF(S$3="","",IF(DAY(S$3)=1,MONTH(S$3),""))</f>
        <v/>
      </c>
      <c r="T2" s="4">
        <f>IF(T$3="","",IF(DAY(T$3)=1,MONTH(T$3),""))</f>
        <v/>
      </c>
      <c r="U2" s="4">
        <f>IF(U$3="","",IF(DAY(U$3)=1,MONTH(U$3),""))</f>
        <v/>
      </c>
      <c r="V2" s="4">
        <f>IF(V$3="","",IF(DAY(V$3)=1,MONTH(V$3),""))</f>
        <v/>
      </c>
      <c r="W2" s="4">
        <f>IF(W$3="","",IF(DAY(W$3)=1,MONTH(W$3),""))</f>
        <v/>
      </c>
      <c r="X2" s="4">
        <f>IF(X$3="","",IF(DAY(X$3)=1,MONTH(X$3),""))</f>
        <v/>
      </c>
      <c r="Y2" s="4">
        <f>IF(Y$3="","",IF(DAY(Y$3)=1,MONTH(Y$3),""))</f>
        <v/>
      </c>
      <c r="Z2" s="4">
        <f>IF(Z$3="","",IF(DAY(Z$3)=1,MONTH(Z$3),""))</f>
        <v/>
      </c>
      <c r="AA2" s="4">
        <f>IF(AA$3="","",IF(DAY(AA$3)=1,MONTH(AA$3),""))</f>
        <v/>
      </c>
      <c r="AB2" s="4">
        <f>IF(AB$3="","",IF(DAY(AB$3)=1,MONTH(AB$3),""))</f>
        <v/>
      </c>
      <c r="AC2" s="4">
        <f>IF(AC$3="","",IF(DAY(AC$3)=1,MONTH(AC$3),""))</f>
        <v/>
      </c>
      <c r="AD2" s="4">
        <f>IF(AD$3="","",IF(DAY(AD$3)=1,MONTH(AD$3),""))</f>
        <v/>
      </c>
      <c r="AE2" s="4">
        <f>IF(AE$3="","",IF(DAY(AE$3)=1,MONTH(AE$3),""))</f>
        <v/>
      </c>
      <c r="AF2" s="4">
        <f>IF(AF$3="","",IF(DAY(AF$3)=1,MONTH(AF$3),""))</f>
        <v/>
      </c>
      <c r="AG2" s="4">
        <f>IF(AG$3="","",IF(DAY(AG$3)=1,MONTH(AG$3),""))</f>
        <v/>
      </c>
      <c r="AH2" s="4">
        <f>IF(AH$3="","",IF(DAY(AH$3)=1,MONTH(AH$3),""))</f>
        <v/>
      </c>
      <c r="AI2" s="4">
        <f>IF(AI$3="","",IF(DAY(AI$3)=1,MONTH(AI$3),""))</f>
        <v/>
      </c>
      <c r="AJ2" s="4">
        <f>IF(AJ$3="","",IF(DAY(AJ$3)=1,MONTH(AJ$3),""))</f>
        <v/>
      </c>
      <c r="AK2" s="4">
        <f>IF(AK$3="","",IF(DAY(AK$3)=1,MONTH(AK$3),""))</f>
        <v/>
      </c>
      <c r="AL2" s="4">
        <f>IF(AL$3="","",IF(DAY(AL$3)=1,MONTH(AL$3),""))</f>
        <v/>
      </c>
      <c r="AM2" s="4">
        <f>IF(AM$3="","",IF(DAY(AM$3)=1,MONTH(AM$3),""))</f>
        <v/>
      </c>
      <c r="AN2" s="4">
        <f>IF(AN$3="","",IF(DAY(AN$3)=1,MONTH(AN$3),""))</f>
        <v/>
      </c>
      <c r="AO2" s="4">
        <f>IF(AO$3="","",IF(DAY(AO$3)=1,MONTH(AO$3),""))</f>
        <v/>
      </c>
      <c r="AP2" s="4">
        <f>IF(AP$3="","",IF(DAY(AP$3)=1,MONTH(AP$3),""))</f>
        <v/>
      </c>
      <c r="AQ2" s="4">
        <f>IF(AQ$3="","",IF(DAY(AQ$3)=1,MONTH(AQ$3),""))</f>
        <v/>
      </c>
      <c r="AR2" s="4">
        <f>IF(AR$3="","",IF(DAY(AR$3)=1,MONTH(AR$3),""))</f>
        <v/>
      </c>
      <c r="AS2" s="4">
        <f>IF(AS$3="","",IF(DAY(AS$3)=1,MONTH(AS$3),""))</f>
        <v/>
      </c>
      <c r="AT2" s="4">
        <f>IF(AT$3="","",IF(DAY(AT$3)=1,MONTH(AT$3),""))</f>
        <v/>
      </c>
      <c r="AU2" s="4">
        <f>IF(AU$3="","",IF(DAY(AU$3)=1,MONTH(AU$3),""))</f>
        <v/>
      </c>
      <c r="AV2" s="4">
        <f>IF(AV$3="","",IF(DAY(AV$3)=1,MONTH(AV$3),""))</f>
        <v/>
      </c>
      <c r="AW2" s="4">
        <f>IF(AW$3="","",IF(DAY(AW$3)=1,MONTH(AW$3),""))</f>
        <v/>
      </c>
      <c r="AX2" s="4">
        <f>IF(AX$3="","",IF(DAY(AX$3)=1,MONTH(AX$3),""))</f>
        <v/>
      </c>
      <c r="AY2" s="4">
        <f>IF(AY$3="","",IF(DAY(AY$3)=1,MONTH(AY$3),""))</f>
        <v/>
      </c>
      <c r="AZ2" s="4">
        <f>IF(AZ$3="","",IF(DAY(AZ$3)=1,MONTH(AZ$3),""))</f>
        <v/>
      </c>
      <c r="BA2" s="4">
        <f>IF(BA$3="","",IF(DAY(BA$3)=1,MONTH(BA$3),""))</f>
        <v/>
      </c>
      <c r="BB2" s="4">
        <f>IF(BB$3="","",IF(DAY(BB$3)=1,MONTH(BB$3),""))</f>
        <v/>
      </c>
      <c r="BC2" s="4">
        <f>IF(BC$3="","",IF(DAY(BC$3)=1,MONTH(BC$3),""))</f>
        <v/>
      </c>
      <c r="BD2" s="4">
        <f>IF(BD$3="","",IF(DAY(BD$3)=1,MONTH(BD$3),""))</f>
        <v/>
      </c>
      <c r="BE2" s="4">
        <f>IF(BE$3="","",IF(DAY(BE$3)=1,MONTH(BE$3),""))</f>
        <v/>
      </c>
      <c r="BF2" s="4">
        <f>IF(BF$3="","",IF(DAY(BF$3)=1,MONTH(BF$3),""))</f>
        <v/>
      </c>
      <c r="BG2" s="4">
        <f>IF(BG$3="","",IF(DAY(BG$3)=1,MONTH(BG$3),""))</f>
        <v/>
      </c>
      <c r="BH2" s="4">
        <f>IF(BH$3="","",IF(DAY(BH$3)=1,MONTH(BH$3),""))</f>
        <v/>
      </c>
      <c r="BI2" s="4">
        <f>IF(BI$3="","",IF(DAY(BI$3)=1,MONTH(BI$3),""))</f>
        <v/>
      </c>
      <c r="BJ2" s="4">
        <f>IF(BJ$3="","",IF(DAY(BJ$3)=1,MONTH(BJ$3),""))</f>
        <v/>
      </c>
      <c r="BK2" s="4">
        <f>IF(BK$3="","",IF(DAY(BK$3)=1,MONTH(BK$3),""))</f>
        <v/>
      </c>
      <c r="BL2" s="4">
        <f>IF(BL$3="","",IF(DAY(BL$3)=1,MONTH(BL$3),""))</f>
        <v/>
      </c>
      <c r="BM2" s="4">
        <f>IF(BM$3="","",IF(DAY(BM$3)=1,MONTH(BM$3),""))</f>
        <v/>
      </c>
      <c r="BN2" s="4">
        <f>IF(BN$3="","",IF(DAY(BN$3)=1,MONTH(BN$3),""))</f>
        <v/>
      </c>
      <c r="BO2" s="4">
        <f>IF(BO$3="","",IF(DAY(BO$3)=1,MONTH(BO$3),""))</f>
        <v/>
      </c>
      <c r="BP2" s="4">
        <f>IF(BP$3="","",IF(DAY(BP$3)=1,MONTH(BP$3),""))</f>
        <v/>
      </c>
      <c r="BQ2" s="4">
        <f>IF(BQ$3="","",IF(DAY(BQ$3)=1,MONTH(BQ$3),""))</f>
        <v/>
      </c>
      <c r="BR2" s="4">
        <f>IF(BR$3="","",IF(DAY(BR$3)=1,MONTH(BR$3),""))</f>
        <v/>
      </c>
      <c r="BS2" s="4">
        <f>IF(BS$3="","",IF(DAY(BS$3)=1,MONTH(BS$3),""))</f>
        <v/>
      </c>
      <c r="BT2" s="4">
        <f>IF(BT$3="","",IF(DAY(BT$3)=1,MONTH(BT$3),""))</f>
        <v/>
      </c>
      <c r="BU2" s="4">
        <f>IF(BU$3="","",IF(DAY(BU$3)=1,MONTH(BU$3),""))</f>
        <v/>
      </c>
      <c r="BV2" s="4">
        <f>IF(BV$3="","",IF(DAY(BV$3)=1,MONTH(BV$3),""))</f>
        <v/>
      </c>
      <c r="BW2" s="4">
        <f>IF(BW$3="","",IF(DAY(BW$3)=1,MONTH(BW$3),""))</f>
        <v/>
      </c>
      <c r="BX2" s="4">
        <f>IF(BX$3="","",IF(DAY(BX$3)=1,MONTH(BX$3),""))</f>
        <v/>
      </c>
      <c r="BY2" s="4">
        <f>IF(BY$3="","",IF(DAY(BY$3)=1,MONTH(BY$3),""))</f>
        <v/>
      </c>
      <c r="BZ2" s="4">
        <f>IF(BZ$3="","",IF(DAY(BZ$3)=1,MONTH(BZ$3),""))</f>
        <v/>
      </c>
      <c r="CA2" s="4">
        <f>IF(CA$3="","",IF(DAY(CA$3)=1,MONTH(CA$3),""))</f>
        <v/>
      </c>
      <c r="CB2" s="4">
        <f>IF(CB$3="","",IF(DAY(CB$3)=1,MONTH(CB$3),""))</f>
        <v/>
      </c>
      <c r="CC2" s="4">
        <f>IF(CC$3="","",IF(DAY(CC$3)=1,MONTH(CC$3),""))</f>
        <v/>
      </c>
      <c r="CD2" s="4">
        <f>IF(CD$3="","",IF(DAY(CD$3)=1,MONTH(CD$3),""))</f>
        <v/>
      </c>
      <c r="CE2" s="4">
        <f>IF(CE$3="","",IF(DAY(CE$3)=1,MONTH(CE$3),""))</f>
        <v/>
      </c>
      <c r="CF2" s="4">
        <f>IF(CF$3="","",IF(DAY(CF$3)=1,MONTH(CF$3),""))</f>
        <v/>
      </c>
      <c r="CG2" s="4">
        <f>IF(CG$3="","",IF(DAY(CG$3)=1,MONTH(CG$3),""))</f>
        <v/>
      </c>
      <c r="CH2" s="4">
        <f>IF(CH$3="","",IF(DAY(CH$3)=1,MONTH(CH$3),""))</f>
        <v/>
      </c>
      <c r="CI2" s="4">
        <f>IF(CI$3="","",IF(DAY(CI$3)=1,MONTH(CI$3),""))</f>
        <v/>
      </c>
      <c r="CJ2" s="4">
        <f>IF(CJ$3="","",IF(DAY(CJ$3)=1,MONTH(CJ$3),""))</f>
        <v/>
      </c>
      <c r="CK2" s="4">
        <f>IF(CK$3="","",IF(DAY(CK$3)=1,MONTH(CK$3),""))</f>
        <v/>
      </c>
      <c r="CL2" s="4">
        <f>IF(CL$3="","",IF(DAY(CL$3)=1,MONTH(CL$3),""))</f>
        <v/>
      </c>
      <c r="CM2" s="4">
        <f>IF(CM$3="","",IF(DAY(CM$3)=1,MONTH(CM$3),""))</f>
        <v/>
      </c>
      <c r="CN2" s="4">
        <f>IF(CN$3="","",IF(DAY(CN$3)=1,MONTH(CN$3),""))</f>
        <v/>
      </c>
      <c r="CO2" s="4">
        <f>IF(CO$3="","",IF(DAY(CO$3)=1,MONTH(CO$3),""))</f>
        <v/>
      </c>
      <c r="CP2" s="4">
        <f>IF(CP$3="","",IF(DAY(CP$3)=1,MONTH(CP$3),""))</f>
        <v/>
      </c>
      <c r="CQ2" s="4">
        <f>IF(CQ$3="","",IF(DAY(CQ$3)=1,MONTH(CQ$3),""))</f>
        <v/>
      </c>
      <c r="CR2" s="4">
        <f>IF(CR$3="","",IF(DAY(CR$3)=1,MONTH(CR$3),""))</f>
        <v/>
      </c>
      <c r="CS2" s="4">
        <f>IF(CS$3="","",IF(DAY(CS$3)=1,MONTH(CS$3),""))</f>
        <v/>
      </c>
      <c r="CT2" s="4">
        <f>IF(CT$3="","",IF(DAY(CT$3)=1,MONTH(CT$3),""))</f>
        <v/>
      </c>
      <c r="CU2" s="4">
        <f>IF(CU$3="","",IF(DAY(CU$3)=1,MONTH(CU$3),""))</f>
        <v/>
      </c>
    </row>
    <row r="3" ht="26" customHeight="1">
      <c r="A3" s="5" t="inlineStr">
        <is>
          <t>タスク名</t>
        </is>
      </c>
      <c r="B3" s="5" t="inlineStr">
        <is>
          <t>担当者</t>
        </is>
      </c>
      <c r="C3" s="5" t="inlineStr">
        <is>
          <t>区分</t>
        </is>
      </c>
      <c r="D3" s="5" t="inlineStr">
        <is>
          <t>開始日</t>
        </is>
      </c>
      <c r="E3" s="5" t="inlineStr">
        <is>
          <t>終了日</t>
        </is>
      </c>
      <c r="F3" s="5" t="inlineStr">
        <is>
          <t>進捗率(%)</t>
        </is>
      </c>
      <c r="G3" s="5" t="inlineStr">
        <is>
          <t>日数</t>
        </is>
      </c>
      <c r="H3" s="5" t="inlineStr">
        <is>
          <t>状態</t>
        </is>
      </c>
      <c r="I3" s="5" t="inlineStr">
        <is>
          <t>遅延日数</t>
        </is>
      </c>
      <c r="J3" s="53">
        <f>IF($B$1="","",$B$1+0)</f>
        <v/>
      </c>
      <c r="K3" s="53">
        <f>IF($B$1="","",$B$1+1)</f>
        <v/>
      </c>
      <c r="L3" s="53">
        <f>IF($B$1="","",$B$1+2)</f>
        <v/>
      </c>
      <c r="M3" s="53">
        <f>IF($B$1="","",$B$1+3)</f>
        <v/>
      </c>
      <c r="N3" s="53">
        <f>IF($B$1="","",$B$1+4)</f>
        <v/>
      </c>
      <c r="O3" s="53">
        <f>IF($B$1="","",$B$1+5)</f>
        <v/>
      </c>
      <c r="P3" s="53">
        <f>IF($B$1="","",$B$1+6)</f>
        <v/>
      </c>
      <c r="Q3" s="53">
        <f>IF($B$1="","",$B$1+7)</f>
        <v/>
      </c>
      <c r="R3" s="53">
        <f>IF($B$1="","",$B$1+8)</f>
        <v/>
      </c>
      <c r="S3" s="53">
        <f>IF($B$1="","",$B$1+9)</f>
        <v/>
      </c>
      <c r="T3" s="53">
        <f>IF($B$1="","",$B$1+10)</f>
        <v/>
      </c>
      <c r="U3" s="53">
        <f>IF($B$1="","",$B$1+11)</f>
        <v/>
      </c>
      <c r="V3" s="53">
        <f>IF($B$1="","",$B$1+12)</f>
        <v/>
      </c>
      <c r="W3" s="53">
        <f>IF($B$1="","",$B$1+13)</f>
        <v/>
      </c>
      <c r="X3" s="53">
        <f>IF($B$1="","",$B$1+14)</f>
        <v/>
      </c>
      <c r="Y3" s="53">
        <f>IF($B$1="","",$B$1+15)</f>
        <v/>
      </c>
      <c r="Z3" s="53">
        <f>IF($B$1="","",$B$1+16)</f>
        <v/>
      </c>
      <c r="AA3" s="53">
        <f>IF($B$1="","",$B$1+17)</f>
        <v/>
      </c>
      <c r="AB3" s="53">
        <f>IF($B$1="","",$B$1+18)</f>
        <v/>
      </c>
      <c r="AC3" s="53">
        <f>IF($B$1="","",$B$1+19)</f>
        <v/>
      </c>
      <c r="AD3" s="53">
        <f>IF($B$1="","",$B$1+20)</f>
        <v/>
      </c>
      <c r="AE3" s="53">
        <f>IF($B$1="","",$B$1+21)</f>
        <v/>
      </c>
      <c r="AF3" s="53">
        <f>IF($B$1="","",$B$1+22)</f>
        <v/>
      </c>
      <c r="AG3" s="53">
        <f>IF($B$1="","",$B$1+23)</f>
        <v/>
      </c>
      <c r="AH3" s="53">
        <f>IF($B$1="","",$B$1+24)</f>
        <v/>
      </c>
      <c r="AI3" s="53">
        <f>IF($B$1="","",$B$1+25)</f>
        <v/>
      </c>
      <c r="AJ3" s="53">
        <f>IF($B$1="","",$B$1+26)</f>
        <v/>
      </c>
      <c r="AK3" s="53">
        <f>IF($B$1="","",$B$1+27)</f>
        <v/>
      </c>
      <c r="AL3" s="53">
        <f>IF($B$1="","",$B$1+28)</f>
        <v/>
      </c>
      <c r="AM3" s="53">
        <f>IF($B$1="","",$B$1+29)</f>
        <v/>
      </c>
      <c r="AN3" s="53">
        <f>IF($B$1="","",$B$1+30)</f>
        <v/>
      </c>
      <c r="AO3" s="53">
        <f>IF($B$1="","",$B$1+31)</f>
        <v/>
      </c>
      <c r="AP3" s="53">
        <f>IF($B$1="","",$B$1+32)</f>
        <v/>
      </c>
      <c r="AQ3" s="53">
        <f>IF($B$1="","",$B$1+33)</f>
        <v/>
      </c>
      <c r="AR3" s="53">
        <f>IF($B$1="","",$B$1+34)</f>
        <v/>
      </c>
      <c r="AS3" s="53">
        <f>IF($B$1="","",$B$1+35)</f>
        <v/>
      </c>
      <c r="AT3" s="53">
        <f>IF($B$1="","",$B$1+36)</f>
        <v/>
      </c>
      <c r="AU3" s="53">
        <f>IF($B$1="","",$B$1+37)</f>
        <v/>
      </c>
      <c r="AV3" s="53">
        <f>IF($B$1="","",$B$1+38)</f>
        <v/>
      </c>
      <c r="AW3" s="53">
        <f>IF($B$1="","",$B$1+39)</f>
        <v/>
      </c>
      <c r="AX3" s="53">
        <f>IF($B$1="","",$B$1+40)</f>
        <v/>
      </c>
      <c r="AY3" s="53">
        <f>IF($B$1="","",$B$1+41)</f>
        <v/>
      </c>
      <c r="AZ3" s="53">
        <f>IF($B$1="","",$B$1+42)</f>
        <v/>
      </c>
      <c r="BA3" s="53">
        <f>IF($B$1="","",$B$1+43)</f>
        <v/>
      </c>
      <c r="BB3" s="53">
        <f>IF($B$1="","",$B$1+44)</f>
        <v/>
      </c>
      <c r="BC3" s="53">
        <f>IF($B$1="","",$B$1+45)</f>
        <v/>
      </c>
      <c r="BD3" s="53">
        <f>IF($B$1="","",$B$1+46)</f>
        <v/>
      </c>
      <c r="BE3" s="53">
        <f>IF($B$1="","",$B$1+47)</f>
        <v/>
      </c>
      <c r="BF3" s="53">
        <f>IF($B$1="","",$B$1+48)</f>
        <v/>
      </c>
      <c r="BG3" s="53">
        <f>IF($B$1="","",$B$1+49)</f>
        <v/>
      </c>
      <c r="BH3" s="53">
        <f>IF($B$1="","",$B$1+50)</f>
        <v/>
      </c>
      <c r="BI3" s="53">
        <f>IF($B$1="","",$B$1+51)</f>
        <v/>
      </c>
      <c r="BJ3" s="53">
        <f>IF($B$1="","",$B$1+52)</f>
        <v/>
      </c>
      <c r="BK3" s="53">
        <f>IF($B$1="","",$B$1+53)</f>
        <v/>
      </c>
      <c r="BL3" s="53">
        <f>IF($B$1="","",$B$1+54)</f>
        <v/>
      </c>
      <c r="BM3" s="53">
        <f>IF($B$1="","",$B$1+55)</f>
        <v/>
      </c>
      <c r="BN3" s="53">
        <f>IF($B$1="","",$B$1+56)</f>
        <v/>
      </c>
      <c r="BO3" s="53">
        <f>IF($B$1="","",$B$1+57)</f>
        <v/>
      </c>
      <c r="BP3" s="53">
        <f>IF($B$1="","",$B$1+58)</f>
        <v/>
      </c>
      <c r="BQ3" s="53">
        <f>IF($B$1="","",$B$1+59)</f>
        <v/>
      </c>
      <c r="BR3" s="53">
        <f>IF($B$1="","",$B$1+60)</f>
        <v/>
      </c>
      <c r="BS3" s="53">
        <f>IF($B$1="","",$B$1+61)</f>
        <v/>
      </c>
      <c r="BT3" s="53">
        <f>IF($B$1="","",$B$1+62)</f>
        <v/>
      </c>
      <c r="BU3" s="53">
        <f>IF($B$1="","",$B$1+63)</f>
        <v/>
      </c>
      <c r="BV3" s="53">
        <f>IF($B$1="","",$B$1+64)</f>
        <v/>
      </c>
      <c r="BW3" s="53">
        <f>IF($B$1="","",$B$1+65)</f>
        <v/>
      </c>
      <c r="BX3" s="53">
        <f>IF($B$1="","",$B$1+66)</f>
        <v/>
      </c>
      <c r="BY3" s="53">
        <f>IF($B$1="","",$B$1+67)</f>
        <v/>
      </c>
      <c r="BZ3" s="53">
        <f>IF($B$1="","",$B$1+68)</f>
        <v/>
      </c>
      <c r="CA3" s="53">
        <f>IF($B$1="","",$B$1+69)</f>
        <v/>
      </c>
      <c r="CB3" s="53">
        <f>IF($B$1="","",$B$1+70)</f>
        <v/>
      </c>
      <c r="CC3" s="53">
        <f>IF($B$1="","",$B$1+71)</f>
        <v/>
      </c>
      <c r="CD3" s="53">
        <f>IF($B$1="","",$B$1+72)</f>
        <v/>
      </c>
      <c r="CE3" s="53">
        <f>IF($B$1="","",$B$1+73)</f>
        <v/>
      </c>
      <c r="CF3" s="53">
        <f>IF($B$1="","",$B$1+74)</f>
        <v/>
      </c>
      <c r="CG3" s="53">
        <f>IF($B$1="","",$B$1+75)</f>
        <v/>
      </c>
      <c r="CH3" s="53">
        <f>IF($B$1="","",$B$1+76)</f>
        <v/>
      </c>
      <c r="CI3" s="53">
        <f>IF($B$1="","",$B$1+77)</f>
        <v/>
      </c>
      <c r="CJ3" s="53">
        <f>IF($B$1="","",$B$1+78)</f>
        <v/>
      </c>
      <c r="CK3" s="53">
        <f>IF($B$1="","",$B$1+79)</f>
        <v/>
      </c>
      <c r="CL3" s="53">
        <f>IF($B$1="","",$B$1+80)</f>
        <v/>
      </c>
      <c r="CM3" s="53">
        <f>IF($B$1="","",$B$1+81)</f>
        <v/>
      </c>
      <c r="CN3" s="53">
        <f>IF($B$1="","",$B$1+82)</f>
        <v/>
      </c>
      <c r="CO3" s="53">
        <f>IF($B$1="","",$B$1+83)</f>
        <v/>
      </c>
      <c r="CP3" s="53">
        <f>IF($B$1="","",$B$1+84)</f>
        <v/>
      </c>
      <c r="CQ3" s="53">
        <f>IF($B$1="","",$B$1+85)</f>
        <v/>
      </c>
      <c r="CR3" s="53">
        <f>IF($B$1="","",$B$1+86)</f>
        <v/>
      </c>
      <c r="CS3" s="53">
        <f>IF($B$1="","",$B$1+87)</f>
        <v/>
      </c>
      <c r="CT3" s="53">
        <f>IF($B$1="","",$B$1+88)</f>
        <v/>
      </c>
      <c r="CU3" s="53">
        <f>IF($B$1="","",$B$1+89)</f>
        <v/>
      </c>
    </row>
    <row r="4" ht="22" customHeight="1">
      <c r="A4" s="75" t="n"/>
      <c r="B4" s="75" t="n"/>
      <c r="C4" s="76" t="n"/>
      <c r="D4" s="77" t="n"/>
      <c r="E4" s="77" t="n"/>
      <c r="F4" s="78" t="n"/>
      <c r="G4" s="56">
        <f>IF(OR($D4="",$E4=""),"",$E4-$D4+1)</f>
        <v/>
      </c>
      <c r="H4" s="12">
        <f>IF($A4="","",IF($F4&gt;=100,"完了",IF(AND($E4&lt;&gt;"",$E4&lt;TODAY()),"遅延",IF(OR($D4="",$D4&gt;TODAY()),"未着手","進行中"))))</f>
        <v/>
      </c>
      <c r="I4" s="56">
        <f>IF(OR($A4="",$E4=""),"",IF(AND($E4&lt;TODAY(),$F4&lt;100),TODAY()-$E4,0))</f>
        <v/>
      </c>
      <c r="J4" s="13" t="n"/>
      <c r="K4" s="13" t="n"/>
      <c r="L4" s="13" t="n"/>
      <c r="M4" s="13" t="n"/>
      <c r="N4" s="13" t="n"/>
      <c r="O4" s="13" t="n"/>
      <c r="P4" s="13" t="n"/>
      <c r="Q4" s="13" t="n"/>
      <c r="R4" s="13" t="n"/>
      <c r="S4" s="13" t="n"/>
      <c r="T4" s="13" t="n"/>
      <c r="U4" s="13" t="n"/>
      <c r="V4" s="13" t="n"/>
      <c r="W4" s="13" t="n"/>
      <c r="X4" s="13" t="n"/>
      <c r="Y4" s="13" t="n"/>
      <c r="Z4" s="13" t="n"/>
      <c r="AA4" s="13" t="n"/>
      <c r="AB4" s="13" t="n"/>
      <c r="AC4" s="13" t="n"/>
      <c r="AD4" s="13" t="n"/>
      <c r="AE4" s="13" t="n"/>
      <c r="AF4" s="13" t="n"/>
      <c r="AG4" s="13" t="n"/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</row>
    <row r="5" ht="22" customHeight="1">
      <c r="A5" s="75" t="n"/>
      <c r="B5" s="75" t="n"/>
      <c r="C5" s="76" t="n"/>
      <c r="D5" s="77" t="n"/>
      <c r="E5" s="77" t="n"/>
      <c r="F5" s="78" t="n"/>
      <c r="G5" s="57">
        <f>IF(OR($D5="",$E5=""),"",$E5-$D5+1)</f>
        <v/>
      </c>
      <c r="H5" s="15">
        <f>IF($A5="","",IF($F5&gt;=100,"完了",IF(AND($E5&lt;&gt;"",$E5&lt;TODAY()),"遅延",IF(OR($D5="",$D5&gt;TODAY()),"未着手","進行中"))))</f>
        <v/>
      </c>
      <c r="I5" s="57">
        <f>IF(OR($A5="",$E5=""),"",IF(AND($E5&lt;TODAY(),$F5&lt;100),TODAY()-$E5,0))</f>
        <v/>
      </c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6" t="n"/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6" t="n"/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6" t="n"/>
      <c r="BT5" s="16" t="n"/>
      <c r="BU5" s="16" t="n"/>
      <c r="BV5" s="16" t="n"/>
      <c r="BW5" s="16" t="n"/>
      <c r="BX5" s="16" t="n"/>
      <c r="BY5" s="16" t="n"/>
      <c r="BZ5" s="16" t="n"/>
      <c r="CA5" s="16" t="n"/>
      <c r="CB5" s="16" t="n"/>
      <c r="CC5" s="16" t="n"/>
      <c r="CD5" s="16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</row>
    <row r="6" ht="22" customHeight="1">
      <c r="A6" s="75" t="n"/>
      <c r="B6" s="75" t="n"/>
      <c r="C6" s="76" t="n"/>
      <c r="D6" s="77" t="n"/>
      <c r="E6" s="77" t="n"/>
      <c r="F6" s="78" t="n"/>
      <c r="G6" s="56">
        <f>IF(OR($D6="",$E6=""),"",$E6-$D6+1)</f>
        <v/>
      </c>
      <c r="H6" s="12">
        <f>IF($A6="","",IF($F6&gt;=100,"完了",IF(AND($E6&lt;&gt;"",$E6&lt;TODAY()),"遅延",IF(OR($D6="",$D6&gt;TODAY()),"未着手","進行中"))))</f>
        <v/>
      </c>
      <c r="I6" s="56">
        <f>IF(OR($A6="",$E6=""),"",IF(AND($E6&lt;TODAY(),$F6&lt;100),TODAY()-$E6,0))</f>
        <v/>
      </c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  <c r="AC6" s="13" t="n"/>
      <c r="AD6" s="13" t="n"/>
      <c r="AE6" s="13" t="n"/>
      <c r="AF6" s="13" t="n"/>
      <c r="AG6" s="1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</row>
    <row r="7" ht="22" customHeight="1">
      <c r="A7" s="75" t="n"/>
      <c r="B7" s="75" t="n"/>
      <c r="C7" s="76" t="n"/>
      <c r="D7" s="77" t="n"/>
      <c r="E7" s="77" t="n"/>
      <c r="F7" s="78" t="n"/>
      <c r="G7" s="57">
        <f>IF(OR($D7="",$E7=""),"",$E7-$D7+1)</f>
        <v/>
      </c>
      <c r="H7" s="15">
        <f>IF($A7="","",IF($F7&gt;=100,"完了",IF(AND($E7&lt;&gt;"",$E7&lt;TODAY()),"遅延",IF(OR($D7="",$D7&gt;TODAY()),"未着手","進行中"))))</f>
        <v/>
      </c>
      <c r="I7" s="57">
        <f>IF(OR($A7="",$E7=""),"",IF(AND($E7&lt;TODAY(),$F7&lt;100),TODAY()-$E7,0))</f>
        <v/>
      </c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  <c r="AR7" s="16" t="n"/>
      <c r="AS7" s="16" t="n"/>
      <c r="AT7" s="16" t="n"/>
      <c r="AU7" s="16" t="n"/>
      <c r="AV7" s="16" t="n"/>
      <c r="AW7" s="16" t="n"/>
      <c r="AX7" s="16" t="n"/>
      <c r="AY7" s="16" t="n"/>
      <c r="AZ7" s="16" t="n"/>
      <c r="BA7" s="16" t="n"/>
      <c r="BB7" s="16" t="n"/>
      <c r="BC7" s="16" t="n"/>
      <c r="BD7" s="16" t="n"/>
      <c r="BE7" s="16" t="n"/>
      <c r="BF7" s="16" t="n"/>
      <c r="BG7" s="16" t="n"/>
      <c r="BH7" s="16" t="n"/>
      <c r="BI7" s="16" t="n"/>
      <c r="BJ7" s="16" t="n"/>
      <c r="BK7" s="16" t="n"/>
      <c r="BL7" s="16" t="n"/>
      <c r="BM7" s="16" t="n"/>
      <c r="BN7" s="16" t="n"/>
      <c r="BO7" s="16" t="n"/>
      <c r="BP7" s="16" t="n"/>
      <c r="BQ7" s="16" t="n"/>
      <c r="BR7" s="16" t="n"/>
      <c r="BS7" s="16" t="n"/>
      <c r="BT7" s="16" t="n"/>
      <c r="BU7" s="16" t="n"/>
      <c r="BV7" s="16" t="n"/>
      <c r="BW7" s="16" t="n"/>
      <c r="BX7" s="16" t="n"/>
      <c r="BY7" s="16" t="n"/>
      <c r="BZ7" s="16" t="n"/>
      <c r="CA7" s="16" t="n"/>
      <c r="CB7" s="16" t="n"/>
      <c r="CC7" s="16" t="n"/>
      <c r="CD7" s="16" t="n"/>
      <c r="CE7" s="16" t="n"/>
      <c r="CF7" s="16" t="n"/>
      <c r="CG7" s="16" t="n"/>
      <c r="CH7" s="16" t="n"/>
      <c r="CI7" s="16" t="n"/>
      <c r="CJ7" s="16" t="n"/>
      <c r="CK7" s="16" t="n"/>
      <c r="CL7" s="16" t="n"/>
      <c r="CM7" s="16" t="n"/>
      <c r="CN7" s="16" t="n"/>
      <c r="CO7" s="16" t="n"/>
      <c r="CP7" s="16" t="n"/>
      <c r="CQ7" s="16" t="n"/>
      <c r="CR7" s="16" t="n"/>
      <c r="CS7" s="16" t="n"/>
      <c r="CT7" s="16" t="n"/>
      <c r="CU7" s="16" t="n"/>
    </row>
    <row r="8" ht="22" customHeight="1">
      <c r="A8" s="75" t="n"/>
      <c r="B8" s="75" t="n"/>
      <c r="C8" s="76" t="n"/>
      <c r="D8" s="77" t="n"/>
      <c r="E8" s="77" t="n"/>
      <c r="F8" s="78" t="n"/>
      <c r="G8" s="56">
        <f>IF(OR($D8="",$E8=""),"",$E8-$D8+1)</f>
        <v/>
      </c>
      <c r="H8" s="12">
        <f>IF($A8="","",IF($F8&gt;=100,"完了",IF(AND($E8&lt;&gt;"",$E8&lt;TODAY()),"遅延",IF(OR($D8="",$D8&gt;TODAY()),"未着手","進行中"))))</f>
        <v/>
      </c>
      <c r="I8" s="56">
        <f>IF(OR($A8="",$E8=""),"",IF(AND($E8&lt;TODAY(),$F8&lt;100),TODAY()-$E8,0))</f>
        <v/>
      </c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</row>
    <row r="9" ht="22" customHeight="1">
      <c r="A9" s="75" t="n"/>
      <c r="B9" s="75" t="n"/>
      <c r="C9" s="76" t="n"/>
      <c r="D9" s="77" t="n"/>
      <c r="E9" s="77" t="n"/>
      <c r="F9" s="78" t="n"/>
      <c r="G9" s="57">
        <f>IF(OR($D9="",$E9=""),"",$E9-$D9+1)</f>
        <v/>
      </c>
      <c r="H9" s="15">
        <f>IF($A9="","",IF($F9&gt;=100,"完了",IF(AND($E9&lt;&gt;"",$E9&lt;TODAY()),"遅延",IF(OR($D9="",$D9&gt;TODAY()),"未着手","進行中"))))</f>
        <v/>
      </c>
      <c r="I9" s="57">
        <f>IF(OR($A9="",$E9=""),"",IF(AND($E9&lt;TODAY(),$F9&lt;100),TODAY()-$E9,0))</f>
        <v/>
      </c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6" t="n"/>
      <c r="AX9" s="16" t="n"/>
      <c r="AY9" s="16" t="n"/>
      <c r="AZ9" s="16" t="n"/>
      <c r="BA9" s="16" t="n"/>
      <c r="BB9" s="16" t="n"/>
      <c r="BC9" s="16" t="n"/>
      <c r="BD9" s="16" t="n"/>
      <c r="BE9" s="16" t="n"/>
      <c r="BF9" s="16" t="n"/>
      <c r="BG9" s="16" t="n"/>
      <c r="BH9" s="16" t="n"/>
      <c r="BI9" s="16" t="n"/>
      <c r="BJ9" s="16" t="n"/>
      <c r="BK9" s="16" t="n"/>
      <c r="BL9" s="16" t="n"/>
      <c r="BM9" s="16" t="n"/>
      <c r="BN9" s="16" t="n"/>
      <c r="BO9" s="16" t="n"/>
      <c r="BP9" s="16" t="n"/>
      <c r="BQ9" s="16" t="n"/>
      <c r="BR9" s="16" t="n"/>
      <c r="BS9" s="16" t="n"/>
      <c r="BT9" s="16" t="n"/>
      <c r="BU9" s="16" t="n"/>
      <c r="BV9" s="16" t="n"/>
      <c r="BW9" s="16" t="n"/>
      <c r="BX9" s="16" t="n"/>
      <c r="BY9" s="16" t="n"/>
      <c r="BZ9" s="16" t="n"/>
      <c r="CA9" s="16" t="n"/>
      <c r="CB9" s="16" t="n"/>
      <c r="CC9" s="16" t="n"/>
      <c r="CD9" s="16" t="n"/>
      <c r="CE9" s="16" t="n"/>
      <c r="CF9" s="16" t="n"/>
      <c r="CG9" s="16" t="n"/>
      <c r="CH9" s="16" t="n"/>
      <c r="CI9" s="16" t="n"/>
      <c r="CJ9" s="16" t="n"/>
      <c r="CK9" s="16" t="n"/>
      <c r="CL9" s="16" t="n"/>
      <c r="CM9" s="16" t="n"/>
      <c r="CN9" s="16" t="n"/>
      <c r="CO9" s="16" t="n"/>
      <c r="CP9" s="16" t="n"/>
      <c r="CQ9" s="16" t="n"/>
      <c r="CR9" s="16" t="n"/>
      <c r="CS9" s="16" t="n"/>
      <c r="CT9" s="16" t="n"/>
      <c r="CU9" s="16" t="n"/>
    </row>
    <row r="10" ht="22" customHeight="1">
      <c r="A10" s="75" t="n"/>
      <c r="B10" s="75" t="n"/>
      <c r="C10" s="76" t="n"/>
      <c r="D10" s="77" t="n"/>
      <c r="E10" s="77" t="n"/>
      <c r="F10" s="78" t="n"/>
      <c r="G10" s="56">
        <f>IF(OR($D10="",$E10=""),"",$E10-$D10+1)</f>
        <v/>
      </c>
      <c r="H10" s="12">
        <f>IF($A10="","",IF($F10&gt;=100,"完了",IF(AND($E10&lt;&gt;"",$E10&lt;TODAY()),"遅延",IF(OR($D10="",$D10&gt;TODAY()),"未着手","進行中"))))</f>
        <v/>
      </c>
      <c r="I10" s="56">
        <f>IF(OR($A10="",$E10=""),"",IF(AND($E10&lt;TODAY(),$F10&lt;100),TODAY()-$E10,0))</f>
        <v/>
      </c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3" t="n"/>
      <c r="AI10" s="13" t="n"/>
      <c r="AJ10" s="1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</row>
    <row r="11" ht="22" customHeight="1">
      <c r="A11" s="75" t="n"/>
      <c r="B11" s="75" t="n"/>
      <c r="C11" s="76" t="n"/>
      <c r="D11" s="77" t="n"/>
      <c r="E11" s="77" t="n"/>
      <c r="F11" s="78" t="n"/>
      <c r="G11" s="57">
        <f>IF(OR($D11="",$E11=""),"",$E11-$D11+1)</f>
        <v/>
      </c>
      <c r="H11" s="15">
        <f>IF($A11="","",IF($F11&gt;=100,"完了",IF(AND($E11&lt;&gt;"",$E11&lt;TODAY()),"遅延",IF(OR($D11="",$D11&gt;TODAY()),"未着手","進行中"))))</f>
        <v/>
      </c>
      <c r="I11" s="57">
        <f>IF(OR($A11="",$E11=""),"",IF(AND($E11&lt;TODAY(),$F11&lt;100),TODAY()-$E11,0))</f>
        <v/>
      </c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6" t="n"/>
      <c r="AZ11" s="16" t="n"/>
      <c r="BA11" s="16" t="n"/>
      <c r="BB11" s="16" t="n"/>
      <c r="BC11" s="16" t="n"/>
      <c r="BD11" s="16" t="n"/>
      <c r="BE11" s="16" t="n"/>
      <c r="BF11" s="16" t="n"/>
      <c r="BG11" s="16" t="n"/>
      <c r="BH11" s="16" t="n"/>
      <c r="BI11" s="16" t="n"/>
      <c r="BJ11" s="16" t="n"/>
      <c r="BK11" s="16" t="n"/>
      <c r="BL11" s="16" t="n"/>
      <c r="BM11" s="16" t="n"/>
      <c r="BN11" s="16" t="n"/>
      <c r="BO11" s="16" t="n"/>
      <c r="BP11" s="16" t="n"/>
      <c r="BQ11" s="16" t="n"/>
      <c r="BR11" s="16" t="n"/>
      <c r="BS11" s="16" t="n"/>
      <c r="BT11" s="16" t="n"/>
      <c r="BU11" s="16" t="n"/>
      <c r="BV11" s="16" t="n"/>
      <c r="BW11" s="16" t="n"/>
      <c r="BX11" s="16" t="n"/>
      <c r="BY11" s="16" t="n"/>
      <c r="BZ11" s="16" t="n"/>
      <c r="CA11" s="16" t="n"/>
      <c r="CB11" s="16" t="n"/>
      <c r="CC11" s="16" t="n"/>
      <c r="CD11" s="16" t="n"/>
      <c r="CE11" s="16" t="n"/>
      <c r="CF11" s="16" t="n"/>
      <c r="CG11" s="16" t="n"/>
      <c r="CH11" s="16" t="n"/>
      <c r="CI11" s="16" t="n"/>
      <c r="CJ11" s="16" t="n"/>
      <c r="CK11" s="16" t="n"/>
      <c r="CL11" s="16" t="n"/>
      <c r="CM11" s="16" t="n"/>
      <c r="CN11" s="16" t="n"/>
      <c r="CO11" s="16" t="n"/>
      <c r="CP11" s="16" t="n"/>
      <c r="CQ11" s="16" t="n"/>
      <c r="CR11" s="16" t="n"/>
      <c r="CS11" s="16" t="n"/>
      <c r="CT11" s="16" t="n"/>
      <c r="CU11" s="16" t="n"/>
    </row>
    <row r="12" ht="22" customHeight="1">
      <c r="A12" s="75" t="n"/>
      <c r="B12" s="75" t="n"/>
      <c r="C12" s="76" t="n"/>
      <c r="D12" s="77" t="n"/>
      <c r="E12" s="77" t="n"/>
      <c r="F12" s="78" t="n"/>
      <c r="G12" s="56">
        <f>IF(OR($D12="",$E12=""),"",$E12-$D12+1)</f>
        <v/>
      </c>
      <c r="H12" s="12">
        <f>IF($A12="","",IF($F12&gt;=100,"完了",IF(AND($E12&lt;&gt;"",$E12&lt;TODAY()),"遅延",IF(OR($D12="",$D12&gt;TODAY()),"未着手","進行中"))))</f>
        <v/>
      </c>
      <c r="I12" s="56">
        <f>IF(OR($A12="",$E12=""),"",IF(AND($E12&lt;TODAY(),$F12&lt;100),TODAY()-$E12,0))</f>
        <v/>
      </c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3" t="n"/>
      <c r="AI12" s="13" t="n"/>
      <c r="AJ12" s="1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</row>
    <row r="13" ht="22" customHeight="1">
      <c r="A13" s="75" t="n"/>
      <c r="B13" s="75" t="n"/>
      <c r="C13" s="76" t="n"/>
      <c r="D13" s="77" t="n"/>
      <c r="E13" s="77" t="n"/>
      <c r="F13" s="78" t="n"/>
      <c r="G13" s="57">
        <f>IF(OR($D13="",$E13=""),"",$E13-$D13+1)</f>
        <v/>
      </c>
      <c r="H13" s="15">
        <f>IF($A13="","",IF($F13&gt;=100,"完了",IF(AND($E13&lt;&gt;"",$E13&lt;TODAY()),"遅延",IF(OR($D13="",$D13&gt;TODAY()),"未着手","進行中"))))</f>
        <v/>
      </c>
      <c r="I13" s="57">
        <f>IF(OR($A13="",$E13=""),"",IF(AND($E13&lt;TODAY(),$F13&lt;100),TODAY()-$E13,0))</f>
        <v/>
      </c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6" t="n"/>
      <c r="AI13" s="16" t="n"/>
      <c r="AJ13" s="16" t="n"/>
      <c r="AK13" s="16" t="n"/>
      <c r="AL13" s="16" t="n"/>
      <c r="AM13" s="16" t="n"/>
      <c r="AN13" s="16" t="n"/>
      <c r="AO13" s="16" t="n"/>
      <c r="AP13" s="16" t="n"/>
      <c r="AQ13" s="16" t="n"/>
      <c r="AR13" s="16" t="n"/>
      <c r="AS13" s="16" t="n"/>
      <c r="AT13" s="16" t="n"/>
      <c r="AU13" s="16" t="n"/>
      <c r="AV13" s="16" t="n"/>
      <c r="AW13" s="16" t="n"/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6" t="n"/>
      <c r="BG13" s="16" t="n"/>
      <c r="BH13" s="16" t="n"/>
      <c r="BI13" s="16" t="n"/>
      <c r="BJ13" s="16" t="n"/>
      <c r="BK13" s="16" t="n"/>
      <c r="BL13" s="16" t="n"/>
      <c r="BM13" s="16" t="n"/>
      <c r="BN13" s="16" t="n"/>
      <c r="BO13" s="16" t="n"/>
      <c r="BP13" s="16" t="n"/>
      <c r="BQ13" s="16" t="n"/>
      <c r="BR13" s="16" t="n"/>
      <c r="BS13" s="16" t="n"/>
      <c r="BT13" s="16" t="n"/>
      <c r="BU13" s="16" t="n"/>
      <c r="BV13" s="16" t="n"/>
      <c r="BW13" s="16" t="n"/>
      <c r="BX13" s="16" t="n"/>
      <c r="BY13" s="16" t="n"/>
      <c r="BZ13" s="16" t="n"/>
      <c r="CA13" s="16" t="n"/>
      <c r="CB13" s="16" t="n"/>
      <c r="CC13" s="16" t="n"/>
      <c r="CD13" s="16" t="n"/>
      <c r="CE13" s="16" t="n"/>
      <c r="CF13" s="16" t="n"/>
      <c r="CG13" s="16" t="n"/>
      <c r="CH13" s="16" t="n"/>
      <c r="CI13" s="16" t="n"/>
      <c r="CJ13" s="16" t="n"/>
      <c r="CK13" s="16" t="n"/>
      <c r="CL13" s="16" t="n"/>
      <c r="CM13" s="16" t="n"/>
      <c r="CN13" s="16" t="n"/>
      <c r="CO13" s="16" t="n"/>
      <c r="CP13" s="16" t="n"/>
      <c r="CQ13" s="16" t="n"/>
      <c r="CR13" s="16" t="n"/>
      <c r="CS13" s="16" t="n"/>
      <c r="CT13" s="16" t="n"/>
      <c r="CU13" s="16" t="n"/>
    </row>
    <row r="14" ht="22" customHeight="1">
      <c r="A14" s="75" t="n"/>
      <c r="B14" s="75" t="n"/>
      <c r="C14" s="76" t="n"/>
      <c r="D14" s="77" t="n"/>
      <c r="E14" s="77" t="n"/>
      <c r="F14" s="78" t="n"/>
      <c r="G14" s="56">
        <f>IF(OR($D14="",$E14=""),"",$E14-$D14+1)</f>
        <v/>
      </c>
      <c r="H14" s="12">
        <f>IF($A14="","",IF($F14&gt;=100,"完了",IF(AND($E14&lt;&gt;"",$E14&lt;TODAY()),"遅延",IF(OR($D14="",$D14&gt;TODAY()),"未着手","進行中"))))</f>
        <v/>
      </c>
      <c r="I14" s="56">
        <f>IF(OR($A14="",$E14=""),"",IF(AND($E14&lt;TODAY(),$F14&lt;100),TODAY()-$E14,0))</f>
        <v/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</row>
    <row r="15" ht="22" customHeight="1">
      <c r="A15" s="75" t="n"/>
      <c r="B15" s="75" t="n"/>
      <c r="C15" s="76" t="n"/>
      <c r="D15" s="77" t="n"/>
      <c r="E15" s="77" t="n"/>
      <c r="F15" s="78" t="n"/>
      <c r="G15" s="57">
        <f>IF(OR($D15="",$E15=""),"",$E15-$D15+1)</f>
        <v/>
      </c>
      <c r="H15" s="15">
        <f>IF($A15="","",IF($F15&gt;=100,"完了",IF(AND($E15&lt;&gt;"",$E15&lt;TODAY()),"遅延",IF(OR($D15="",$D15&gt;TODAY()),"未着手","進行中"))))</f>
        <v/>
      </c>
      <c r="I15" s="57">
        <f>IF(OR($A15="",$E15=""),"",IF(AND($E15&lt;TODAY(),$F15&lt;100),TODAY()-$E15,0))</f>
        <v/>
      </c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6" t="n"/>
      <c r="AI15" s="16" t="n"/>
      <c r="AJ15" s="16" t="n"/>
      <c r="AK15" s="16" t="n"/>
      <c r="AL15" s="16" t="n"/>
      <c r="AM15" s="16" t="n"/>
      <c r="AN15" s="16" t="n"/>
      <c r="AO15" s="16" t="n"/>
      <c r="AP15" s="16" t="n"/>
      <c r="AQ15" s="16" t="n"/>
      <c r="AR15" s="16" t="n"/>
      <c r="AS15" s="16" t="n"/>
      <c r="AT15" s="16" t="n"/>
      <c r="AU15" s="16" t="n"/>
      <c r="AV15" s="16" t="n"/>
      <c r="AW15" s="16" t="n"/>
      <c r="AX15" s="16" t="n"/>
      <c r="AY15" s="16" t="n"/>
      <c r="AZ15" s="16" t="n"/>
      <c r="BA15" s="16" t="n"/>
      <c r="BB15" s="16" t="n"/>
      <c r="BC15" s="16" t="n"/>
      <c r="BD15" s="16" t="n"/>
      <c r="BE15" s="16" t="n"/>
      <c r="BF15" s="16" t="n"/>
      <c r="BG15" s="16" t="n"/>
      <c r="BH15" s="16" t="n"/>
      <c r="BI15" s="16" t="n"/>
      <c r="BJ15" s="16" t="n"/>
      <c r="BK15" s="16" t="n"/>
      <c r="BL15" s="16" t="n"/>
      <c r="BM15" s="16" t="n"/>
      <c r="BN15" s="16" t="n"/>
      <c r="BO15" s="16" t="n"/>
      <c r="BP15" s="16" t="n"/>
      <c r="BQ15" s="16" t="n"/>
      <c r="BR15" s="16" t="n"/>
      <c r="BS15" s="16" t="n"/>
      <c r="BT15" s="16" t="n"/>
      <c r="BU15" s="16" t="n"/>
      <c r="BV15" s="16" t="n"/>
      <c r="BW15" s="16" t="n"/>
      <c r="BX15" s="16" t="n"/>
      <c r="BY15" s="16" t="n"/>
      <c r="BZ15" s="16" t="n"/>
      <c r="CA15" s="16" t="n"/>
      <c r="CB15" s="16" t="n"/>
      <c r="CC15" s="16" t="n"/>
      <c r="CD15" s="16" t="n"/>
      <c r="CE15" s="16" t="n"/>
      <c r="CF15" s="16" t="n"/>
      <c r="CG15" s="16" t="n"/>
      <c r="CH15" s="16" t="n"/>
      <c r="CI15" s="16" t="n"/>
      <c r="CJ15" s="16" t="n"/>
      <c r="CK15" s="16" t="n"/>
      <c r="CL15" s="16" t="n"/>
      <c r="CM15" s="16" t="n"/>
      <c r="CN15" s="16" t="n"/>
      <c r="CO15" s="16" t="n"/>
      <c r="CP15" s="16" t="n"/>
      <c r="CQ15" s="16" t="n"/>
      <c r="CR15" s="16" t="n"/>
      <c r="CS15" s="16" t="n"/>
      <c r="CT15" s="16" t="n"/>
      <c r="CU15" s="16" t="n"/>
    </row>
    <row r="16" ht="22" customHeight="1">
      <c r="A16" s="75" t="n"/>
      <c r="B16" s="75" t="n"/>
      <c r="C16" s="76" t="n"/>
      <c r="D16" s="77" t="n"/>
      <c r="E16" s="77" t="n"/>
      <c r="F16" s="78" t="n"/>
      <c r="G16" s="56">
        <f>IF(OR($D16="",$E16=""),"",$E16-$D16+1)</f>
        <v/>
      </c>
      <c r="H16" s="12">
        <f>IF($A16="","",IF($F16&gt;=100,"完了",IF(AND($E16&lt;&gt;"",$E16&lt;TODAY()),"遅延",IF(OR($D16="",$D16&gt;TODAY()),"未着手","進行中"))))</f>
        <v/>
      </c>
      <c r="I16" s="56">
        <f>IF(OR($A16="",$E16=""),"",IF(AND($E16&lt;TODAY(),$F16&lt;100),TODAY()-$E16,0))</f>
        <v/>
      </c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</row>
    <row r="17" ht="22" customHeight="1">
      <c r="A17" s="75" t="n"/>
      <c r="B17" s="75" t="n"/>
      <c r="C17" s="76" t="n"/>
      <c r="D17" s="77" t="n"/>
      <c r="E17" s="77" t="n"/>
      <c r="F17" s="78" t="n"/>
      <c r="G17" s="57">
        <f>IF(OR($D17="",$E17=""),"",$E17-$D17+1)</f>
        <v/>
      </c>
      <c r="H17" s="15">
        <f>IF($A17="","",IF($F17&gt;=100,"完了",IF(AND($E17&lt;&gt;"",$E17&lt;TODAY()),"遅延",IF(OR($D17="",$D17&gt;TODAY()),"未着手","進行中"))))</f>
        <v/>
      </c>
      <c r="I17" s="57">
        <f>IF(OR($A17="",$E17=""),"",IF(AND($E17&lt;TODAY(),$F17&lt;100),TODAY()-$E17,0))</f>
        <v/>
      </c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6" t="n"/>
      <c r="AS17" s="16" t="n"/>
      <c r="AT17" s="16" t="n"/>
      <c r="AU17" s="16" t="n"/>
      <c r="AV17" s="16" t="n"/>
      <c r="AW17" s="16" t="n"/>
      <c r="AX17" s="16" t="n"/>
      <c r="AY17" s="16" t="n"/>
      <c r="AZ17" s="16" t="n"/>
      <c r="BA17" s="16" t="n"/>
      <c r="BB17" s="16" t="n"/>
      <c r="BC17" s="16" t="n"/>
      <c r="BD17" s="16" t="n"/>
      <c r="BE17" s="16" t="n"/>
      <c r="BF17" s="16" t="n"/>
      <c r="BG17" s="16" t="n"/>
      <c r="BH17" s="16" t="n"/>
      <c r="BI17" s="16" t="n"/>
      <c r="BJ17" s="16" t="n"/>
      <c r="BK17" s="16" t="n"/>
      <c r="BL17" s="16" t="n"/>
      <c r="BM17" s="16" t="n"/>
      <c r="BN17" s="16" t="n"/>
      <c r="BO17" s="16" t="n"/>
      <c r="BP17" s="16" t="n"/>
      <c r="BQ17" s="16" t="n"/>
      <c r="BR17" s="16" t="n"/>
      <c r="BS17" s="16" t="n"/>
      <c r="BT17" s="16" t="n"/>
      <c r="BU17" s="16" t="n"/>
      <c r="BV17" s="16" t="n"/>
      <c r="BW17" s="16" t="n"/>
      <c r="BX17" s="16" t="n"/>
      <c r="BY17" s="16" t="n"/>
      <c r="BZ17" s="16" t="n"/>
      <c r="CA17" s="16" t="n"/>
      <c r="CB17" s="16" t="n"/>
      <c r="CC17" s="16" t="n"/>
      <c r="CD17" s="16" t="n"/>
      <c r="CE17" s="16" t="n"/>
      <c r="CF17" s="16" t="n"/>
      <c r="CG17" s="16" t="n"/>
      <c r="CH17" s="16" t="n"/>
      <c r="CI17" s="16" t="n"/>
      <c r="CJ17" s="16" t="n"/>
      <c r="CK17" s="16" t="n"/>
      <c r="CL17" s="16" t="n"/>
      <c r="CM17" s="16" t="n"/>
      <c r="CN17" s="16" t="n"/>
      <c r="CO17" s="16" t="n"/>
      <c r="CP17" s="16" t="n"/>
      <c r="CQ17" s="16" t="n"/>
      <c r="CR17" s="16" t="n"/>
      <c r="CS17" s="16" t="n"/>
      <c r="CT17" s="16" t="n"/>
      <c r="CU17" s="16" t="n"/>
    </row>
    <row r="18" ht="22" customHeight="1">
      <c r="A18" s="75" t="n"/>
      <c r="B18" s="75" t="n"/>
      <c r="C18" s="76" t="n"/>
      <c r="D18" s="77" t="n"/>
      <c r="E18" s="77" t="n"/>
      <c r="F18" s="78" t="n"/>
      <c r="G18" s="56">
        <f>IF(OR($D18="",$E18=""),"",$E18-$D18+1)</f>
        <v/>
      </c>
      <c r="H18" s="12">
        <f>IF($A18="","",IF($F18&gt;=100,"完了",IF(AND($E18&lt;&gt;"",$E18&lt;TODAY()),"遅延",IF(OR($D18="",$D18&gt;TODAY()),"未着手","進行中"))))</f>
        <v/>
      </c>
      <c r="I18" s="56">
        <f>IF(OR($A18="",$E18=""),"",IF(AND($E18&lt;TODAY(),$F18&lt;100),TODAY()-$E18,0))</f>
        <v/>
      </c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</row>
    <row r="19" ht="22" customHeight="1">
      <c r="A19" s="75" t="n"/>
      <c r="B19" s="75" t="n"/>
      <c r="C19" s="76" t="n"/>
      <c r="D19" s="77" t="n"/>
      <c r="E19" s="77" t="n"/>
      <c r="F19" s="78" t="n"/>
      <c r="G19" s="57">
        <f>IF(OR($D19="",$E19=""),"",$E19-$D19+1)</f>
        <v/>
      </c>
      <c r="H19" s="15">
        <f>IF($A19="","",IF($F19&gt;=100,"完了",IF(AND($E19&lt;&gt;"",$E19&lt;TODAY()),"遅延",IF(OR($D19="",$D19&gt;TODAY()),"未着手","進行中"))))</f>
        <v/>
      </c>
      <c r="I19" s="57">
        <f>IF(OR($A19="",$E19=""),"",IF(AND($E19&lt;TODAY(),$F19&lt;100),TODAY()-$E19,0))</f>
        <v/>
      </c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6" t="n"/>
      <c r="AS19" s="16" t="n"/>
      <c r="AT19" s="16" t="n"/>
      <c r="AU19" s="16" t="n"/>
      <c r="AV19" s="16" t="n"/>
      <c r="AW19" s="16" t="n"/>
      <c r="AX19" s="16" t="n"/>
      <c r="AY19" s="16" t="n"/>
      <c r="AZ19" s="16" t="n"/>
      <c r="BA19" s="16" t="n"/>
      <c r="BB19" s="16" t="n"/>
      <c r="BC19" s="16" t="n"/>
      <c r="BD19" s="16" t="n"/>
      <c r="BE19" s="16" t="n"/>
      <c r="BF19" s="16" t="n"/>
      <c r="BG19" s="16" t="n"/>
      <c r="BH19" s="16" t="n"/>
      <c r="BI19" s="16" t="n"/>
      <c r="BJ19" s="16" t="n"/>
      <c r="BK19" s="16" t="n"/>
      <c r="BL19" s="16" t="n"/>
      <c r="BM19" s="16" t="n"/>
      <c r="BN19" s="16" t="n"/>
      <c r="BO19" s="16" t="n"/>
      <c r="BP19" s="16" t="n"/>
      <c r="BQ19" s="16" t="n"/>
      <c r="BR19" s="16" t="n"/>
      <c r="BS19" s="16" t="n"/>
      <c r="BT19" s="16" t="n"/>
      <c r="BU19" s="16" t="n"/>
      <c r="BV19" s="16" t="n"/>
      <c r="BW19" s="16" t="n"/>
      <c r="BX19" s="16" t="n"/>
      <c r="BY19" s="16" t="n"/>
      <c r="BZ19" s="16" t="n"/>
      <c r="CA19" s="16" t="n"/>
      <c r="CB19" s="16" t="n"/>
      <c r="CC19" s="16" t="n"/>
      <c r="CD19" s="16" t="n"/>
      <c r="CE19" s="16" t="n"/>
      <c r="CF19" s="16" t="n"/>
      <c r="CG19" s="16" t="n"/>
      <c r="CH19" s="16" t="n"/>
      <c r="CI19" s="16" t="n"/>
      <c r="CJ19" s="16" t="n"/>
      <c r="CK19" s="16" t="n"/>
      <c r="CL19" s="16" t="n"/>
      <c r="CM19" s="16" t="n"/>
      <c r="CN19" s="16" t="n"/>
      <c r="CO19" s="16" t="n"/>
      <c r="CP19" s="16" t="n"/>
      <c r="CQ19" s="16" t="n"/>
      <c r="CR19" s="16" t="n"/>
      <c r="CS19" s="16" t="n"/>
      <c r="CT19" s="16" t="n"/>
      <c r="CU19" s="16" t="n"/>
    </row>
    <row r="20" ht="22" customHeight="1">
      <c r="A20" s="75" t="n"/>
      <c r="B20" s="75" t="n"/>
      <c r="C20" s="76" t="n"/>
      <c r="D20" s="77" t="n"/>
      <c r="E20" s="77" t="n"/>
      <c r="F20" s="78" t="n"/>
      <c r="G20" s="56">
        <f>IF(OR($D20="",$E20=""),"",$E20-$D20+1)</f>
        <v/>
      </c>
      <c r="H20" s="12">
        <f>IF($A20="","",IF($F20&gt;=100,"完了",IF(AND($E20&lt;&gt;"",$E20&lt;TODAY()),"遅延",IF(OR($D20="",$D20&gt;TODAY()),"未着手","進行中"))))</f>
        <v/>
      </c>
      <c r="I20" s="56">
        <f>IF(OR($A20="",$E20=""),"",IF(AND($E20&lt;TODAY(),$F20&lt;100),TODAY()-$E20,0))</f>
        <v/>
      </c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3" t="n"/>
      <c r="AI20" s="13" t="n"/>
      <c r="AJ20" s="13" t="n"/>
      <c r="AK20" s="13" t="n"/>
      <c r="AL20" s="13" t="n"/>
      <c r="AM20" s="13" t="n"/>
      <c r="AN20" s="13" t="n"/>
      <c r="AO20" s="13" t="n"/>
      <c r="AP20" s="13" t="n"/>
      <c r="AQ20" s="13" t="n"/>
      <c r="AR20" s="13" t="n"/>
      <c r="AS20" s="13" t="n"/>
      <c r="AT20" s="13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n"/>
      <c r="BD20" s="13" t="n"/>
      <c r="BE20" s="13" t="n"/>
      <c r="BF20" s="13" t="n"/>
      <c r="BG20" s="13" t="n"/>
      <c r="BH20" s="13" t="n"/>
      <c r="BI20" s="13" t="n"/>
      <c r="BJ20" s="13" t="n"/>
      <c r="BK20" s="13" t="n"/>
      <c r="BL20" s="13" t="n"/>
      <c r="BM20" s="13" t="n"/>
      <c r="BN20" s="13" t="n"/>
      <c r="BO20" s="13" t="n"/>
      <c r="BP20" s="13" t="n"/>
      <c r="BQ20" s="13" t="n"/>
      <c r="BR20" s="13" t="n"/>
      <c r="BS20" s="13" t="n"/>
      <c r="BT20" s="13" t="n"/>
      <c r="BU20" s="13" t="n"/>
      <c r="BV20" s="13" t="n"/>
      <c r="BW20" s="13" t="n"/>
      <c r="BX20" s="13" t="n"/>
      <c r="BY20" s="13" t="n"/>
      <c r="BZ20" s="13" t="n"/>
      <c r="CA20" s="13" t="n"/>
      <c r="CB20" s="13" t="n"/>
      <c r="CC20" s="13" t="n"/>
      <c r="CD20" s="13" t="n"/>
      <c r="CE20" s="13" t="n"/>
      <c r="CF20" s="13" t="n"/>
      <c r="CG20" s="13" t="n"/>
      <c r="CH20" s="13" t="n"/>
      <c r="CI20" s="13" t="n"/>
      <c r="CJ20" s="13" t="n"/>
      <c r="CK20" s="13" t="n"/>
      <c r="CL20" s="13" t="n"/>
      <c r="CM20" s="13" t="n"/>
      <c r="CN20" s="13" t="n"/>
      <c r="CO20" s="13" t="n"/>
      <c r="CP20" s="13" t="n"/>
      <c r="CQ20" s="13" t="n"/>
      <c r="CR20" s="13" t="n"/>
      <c r="CS20" s="13" t="n"/>
      <c r="CT20" s="13" t="n"/>
      <c r="CU20" s="13" t="n"/>
    </row>
    <row r="21" ht="22" customHeight="1">
      <c r="A21" s="75" t="n"/>
      <c r="B21" s="75" t="n"/>
      <c r="C21" s="76" t="n"/>
      <c r="D21" s="77" t="n"/>
      <c r="E21" s="77" t="n"/>
      <c r="F21" s="78" t="n"/>
      <c r="G21" s="57">
        <f>IF(OR($D21="",$E21=""),"",$E21-$D21+1)</f>
        <v/>
      </c>
      <c r="H21" s="15">
        <f>IF($A21="","",IF($F21&gt;=100,"完了",IF(AND($E21&lt;&gt;"",$E21&lt;TODAY()),"遅延",IF(OR($D21="",$D21&gt;TODAY()),"未着手","進行中"))))</f>
        <v/>
      </c>
      <c r="I21" s="57">
        <f>IF(OR($A21="",$E21=""),"",IF(AND($E21&lt;TODAY(),$F21&lt;100),TODAY()-$E21,0))</f>
        <v/>
      </c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  <c r="BN21" s="16" t="n"/>
      <c r="BO21" s="16" t="n"/>
      <c r="BP21" s="16" t="n"/>
      <c r="BQ21" s="16" t="n"/>
      <c r="BR21" s="16" t="n"/>
      <c r="BS21" s="16" t="n"/>
      <c r="BT21" s="16" t="n"/>
      <c r="BU21" s="16" t="n"/>
      <c r="BV21" s="16" t="n"/>
      <c r="BW21" s="16" t="n"/>
      <c r="BX21" s="16" t="n"/>
      <c r="BY21" s="16" t="n"/>
      <c r="BZ21" s="16" t="n"/>
      <c r="CA21" s="16" t="n"/>
      <c r="CB21" s="16" t="n"/>
      <c r="CC21" s="16" t="n"/>
      <c r="CD21" s="16" t="n"/>
      <c r="CE21" s="16" t="n"/>
      <c r="CF21" s="16" t="n"/>
      <c r="CG21" s="16" t="n"/>
      <c r="CH21" s="16" t="n"/>
      <c r="CI21" s="16" t="n"/>
      <c r="CJ21" s="16" t="n"/>
      <c r="CK21" s="16" t="n"/>
      <c r="CL21" s="16" t="n"/>
      <c r="CM21" s="16" t="n"/>
      <c r="CN21" s="16" t="n"/>
      <c r="CO21" s="16" t="n"/>
      <c r="CP21" s="16" t="n"/>
      <c r="CQ21" s="16" t="n"/>
      <c r="CR21" s="16" t="n"/>
      <c r="CS21" s="16" t="n"/>
      <c r="CT21" s="16" t="n"/>
      <c r="CU21" s="16" t="n"/>
    </row>
    <row r="22" ht="22" customHeight="1">
      <c r="A22" s="75" t="n"/>
      <c r="B22" s="75" t="n"/>
      <c r="C22" s="76" t="n"/>
      <c r="D22" s="77" t="n"/>
      <c r="E22" s="77" t="n"/>
      <c r="F22" s="78" t="n"/>
      <c r="G22" s="56">
        <f>IF(OR($D22="",$E22=""),"",$E22-$D22+1)</f>
        <v/>
      </c>
      <c r="H22" s="12">
        <f>IF($A22="","",IF($F22&gt;=100,"完了",IF(AND($E22&lt;&gt;"",$E22&lt;TODAY()),"遅延",IF(OR($D22="",$D22&gt;TODAY()),"未着手","進行中"))))</f>
        <v/>
      </c>
      <c r="I22" s="56">
        <f>IF(OR($A22="",$E22=""),"",IF(AND($E22&lt;TODAY(),$F22&lt;100),TODAY()-$E22,0))</f>
        <v/>
      </c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</row>
    <row r="23" ht="22" customHeight="1">
      <c r="A23" s="75" t="n"/>
      <c r="B23" s="75" t="n"/>
      <c r="C23" s="76" t="n"/>
      <c r="D23" s="77" t="n"/>
      <c r="E23" s="77" t="n"/>
      <c r="F23" s="78" t="n"/>
      <c r="G23" s="57">
        <f>IF(OR($D23="",$E23=""),"",$E23-$D23+1)</f>
        <v/>
      </c>
      <c r="H23" s="15">
        <f>IF($A23="","",IF($F23&gt;=100,"完了",IF(AND($E23&lt;&gt;"",$E23&lt;TODAY()),"遅延",IF(OR($D23="",$D23&gt;TODAY()),"未着手","進行中"))))</f>
        <v/>
      </c>
      <c r="I23" s="57">
        <f>IF(OR($A23="",$E23=""),"",IF(AND($E23&lt;TODAY(),$F23&lt;100),TODAY()-$E23,0))</f>
        <v/>
      </c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6" t="n"/>
      <c r="AS23" s="16" t="n"/>
      <c r="AT23" s="16" t="n"/>
      <c r="AU23" s="16" t="n"/>
      <c r="AV23" s="16" t="n"/>
      <c r="AW23" s="16" t="n"/>
      <c r="AX23" s="16" t="n"/>
      <c r="AY23" s="16" t="n"/>
      <c r="AZ23" s="16" t="n"/>
      <c r="BA23" s="16" t="n"/>
      <c r="BB23" s="16" t="n"/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  <c r="BN23" s="16" t="n"/>
      <c r="BO23" s="16" t="n"/>
      <c r="BP23" s="16" t="n"/>
      <c r="BQ23" s="16" t="n"/>
      <c r="BR23" s="16" t="n"/>
      <c r="BS23" s="16" t="n"/>
      <c r="BT23" s="16" t="n"/>
      <c r="BU23" s="16" t="n"/>
      <c r="BV23" s="16" t="n"/>
      <c r="BW23" s="16" t="n"/>
      <c r="BX23" s="16" t="n"/>
      <c r="BY23" s="16" t="n"/>
      <c r="BZ23" s="16" t="n"/>
      <c r="CA23" s="16" t="n"/>
      <c r="CB23" s="16" t="n"/>
      <c r="CC23" s="16" t="n"/>
      <c r="CD23" s="16" t="n"/>
      <c r="CE23" s="16" t="n"/>
      <c r="CF23" s="16" t="n"/>
      <c r="CG23" s="16" t="n"/>
      <c r="CH23" s="16" t="n"/>
      <c r="CI23" s="16" t="n"/>
      <c r="CJ23" s="16" t="n"/>
      <c r="CK23" s="16" t="n"/>
      <c r="CL23" s="16" t="n"/>
      <c r="CM23" s="16" t="n"/>
      <c r="CN23" s="16" t="n"/>
      <c r="CO23" s="16" t="n"/>
      <c r="CP23" s="16" t="n"/>
      <c r="CQ23" s="16" t="n"/>
      <c r="CR23" s="16" t="n"/>
      <c r="CS23" s="16" t="n"/>
      <c r="CT23" s="16" t="n"/>
      <c r="CU23" s="16" t="n"/>
    </row>
    <row r="24" ht="22" customHeight="1">
      <c r="A24" s="75" t="n"/>
      <c r="B24" s="75" t="n"/>
      <c r="C24" s="76" t="n"/>
      <c r="D24" s="77" t="n"/>
      <c r="E24" s="77" t="n"/>
      <c r="F24" s="78" t="n"/>
      <c r="G24" s="56">
        <f>IF(OR($D24="",$E24=""),"",$E24-$D24+1)</f>
        <v/>
      </c>
      <c r="H24" s="12">
        <f>IF($A24="","",IF($F24&gt;=100,"完了",IF(AND($E24&lt;&gt;"",$E24&lt;TODAY()),"遅延",IF(OR($D24="",$D24&gt;TODAY()),"未着手","進行中"))))</f>
        <v/>
      </c>
      <c r="I24" s="56">
        <f>IF(OR($A24="",$E24=""),"",IF(AND($E24&lt;TODAY(),$F24&lt;100),TODAY()-$E24,0))</f>
        <v/>
      </c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</row>
    <row r="25" ht="22" customHeight="1">
      <c r="A25" s="75" t="n"/>
      <c r="B25" s="75" t="n"/>
      <c r="C25" s="76" t="n"/>
      <c r="D25" s="77" t="n"/>
      <c r="E25" s="77" t="n"/>
      <c r="F25" s="78" t="n"/>
      <c r="G25" s="57">
        <f>IF(OR($D25="",$E25=""),"",$E25-$D25+1)</f>
        <v/>
      </c>
      <c r="H25" s="15">
        <f>IF($A25="","",IF($F25&gt;=100,"完了",IF(AND($E25&lt;&gt;"",$E25&lt;TODAY()),"遅延",IF(OR($D25="",$D25&gt;TODAY()),"未着手","進行中"))))</f>
        <v/>
      </c>
      <c r="I25" s="57">
        <f>IF(OR($A25="",$E25=""),"",IF(AND($E25&lt;TODAY(),$F25&lt;100),TODAY()-$E25,0))</f>
        <v/>
      </c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6" t="n"/>
      <c r="AS25" s="16" t="n"/>
      <c r="AT25" s="16" t="n"/>
      <c r="AU25" s="16" t="n"/>
      <c r="AV25" s="16" t="n"/>
      <c r="AW25" s="16" t="n"/>
      <c r="AX25" s="16" t="n"/>
      <c r="AY25" s="16" t="n"/>
      <c r="AZ25" s="16" t="n"/>
      <c r="BA25" s="16" t="n"/>
      <c r="BB25" s="16" t="n"/>
      <c r="BC25" s="16" t="n"/>
      <c r="BD25" s="16" t="n"/>
      <c r="BE25" s="16" t="n"/>
      <c r="BF25" s="16" t="n"/>
      <c r="BG25" s="16" t="n"/>
      <c r="BH25" s="16" t="n"/>
      <c r="BI25" s="16" t="n"/>
      <c r="BJ25" s="16" t="n"/>
      <c r="BK25" s="16" t="n"/>
      <c r="BL25" s="16" t="n"/>
      <c r="BM25" s="16" t="n"/>
      <c r="BN25" s="16" t="n"/>
      <c r="BO25" s="16" t="n"/>
      <c r="BP25" s="16" t="n"/>
      <c r="BQ25" s="16" t="n"/>
      <c r="BR25" s="16" t="n"/>
      <c r="BS25" s="16" t="n"/>
      <c r="BT25" s="16" t="n"/>
      <c r="BU25" s="16" t="n"/>
      <c r="BV25" s="16" t="n"/>
      <c r="BW25" s="16" t="n"/>
      <c r="BX25" s="16" t="n"/>
      <c r="BY25" s="16" t="n"/>
      <c r="BZ25" s="16" t="n"/>
      <c r="CA25" s="16" t="n"/>
      <c r="CB25" s="16" t="n"/>
      <c r="CC25" s="16" t="n"/>
      <c r="CD25" s="16" t="n"/>
      <c r="CE25" s="16" t="n"/>
      <c r="CF25" s="16" t="n"/>
      <c r="CG25" s="16" t="n"/>
      <c r="CH25" s="16" t="n"/>
      <c r="CI25" s="16" t="n"/>
      <c r="CJ25" s="16" t="n"/>
      <c r="CK25" s="16" t="n"/>
      <c r="CL25" s="16" t="n"/>
      <c r="CM25" s="16" t="n"/>
      <c r="CN25" s="16" t="n"/>
      <c r="CO25" s="16" t="n"/>
      <c r="CP25" s="16" t="n"/>
      <c r="CQ25" s="16" t="n"/>
      <c r="CR25" s="16" t="n"/>
      <c r="CS25" s="16" t="n"/>
      <c r="CT25" s="16" t="n"/>
      <c r="CU25" s="16" t="n"/>
    </row>
    <row r="26" ht="22" customHeight="1">
      <c r="A26" s="75" t="n"/>
      <c r="B26" s="75" t="n"/>
      <c r="C26" s="76" t="n"/>
      <c r="D26" s="77" t="n"/>
      <c r="E26" s="77" t="n"/>
      <c r="F26" s="78" t="n"/>
      <c r="G26" s="56">
        <f>IF(OR($D26="",$E26=""),"",$E26-$D26+1)</f>
        <v/>
      </c>
      <c r="H26" s="12">
        <f>IF($A26="","",IF($F26&gt;=100,"完了",IF(AND($E26&lt;&gt;"",$E26&lt;TODAY()),"遅延",IF(OR($D26="",$D26&gt;TODAY()),"未着手","進行中"))))</f>
        <v/>
      </c>
      <c r="I26" s="56">
        <f>IF(OR($A26="",$E26=""),"",IF(AND($E26&lt;TODAY(),$F26&lt;100),TODAY()-$E26,0))</f>
        <v/>
      </c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</row>
    <row r="27" ht="22" customHeight="1">
      <c r="A27" s="75" t="n"/>
      <c r="B27" s="75" t="n"/>
      <c r="C27" s="76" t="n"/>
      <c r="D27" s="77" t="n"/>
      <c r="E27" s="77" t="n"/>
      <c r="F27" s="78" t="n"/>
      <c r="G27" s="57">
        <f>IF(OR($D27="",$E27=""),"",$E27-$D27+1)</f>
        <v/>
      </c>
      <c r="H27" s="15">
        <f>IF($A27="","",IF($F27&gt;=100,"完了",IF(AND($E27&lt;&gt;"",$E27&lt;TODAY()),"遅延",IF(OR($D27="",$D27&gt;TODAY()),"未着手","進行中"))))</f>
        <v/>
      </c>
      <c r="I27" s="57">
        <f>IF(OR($A27="",$E27=""),"",IF(AND($E27&lt;TODAY(),$F27&lt;100),TODAY()-$E27,0))</f>
        <v/>
      </c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6" t="n"/>
      <c r="AS27" s="16" t="n"/>
      <c r="AT27" s="16" t="n"/>
      <c r="AU27" s="16" t="n"/>
      <c r="AV27" s="16" t="n"/>
      <c r="AW27" s="16" t="n"/>
      <c r="AX27" s="16" t="n"/>
      <c r="AY27" s="16" t="n"/>
      <c r="AZ27" s="16" t="n"/>
      <c r="BA27" s="16" t="n"/>
      <c r="BB27" s="16" t="n"/>
      <c r="BC27" s="16" t="n"/>
      <c r="BD27" s="16" t="n"/>
      <c r="BE27" s="16" t="n"/>
      <c r="BF27" s="16" t="n"/>
      <c r="BG27" s="16" t="n"/>
      <c r="BH27" s="16" t="n"/>
      <c r="BI27" s="16" t="n"/>
      <c r="BJ27" s="16" t="n"/>
      <c r="BK27" s="16" t="n"/>
      <c r="BL27" s="16" t="n"/>
      <c r="BM27" s="16" t="n"/>
      <c r="BN27" s="16" t="n"/>
      <c r="BO27" s="16" t="n"/>
      <c r="BP27" s="16" t="n"/>
      <c r="BQ27" s="16" t="n"/>
      <c r="BR27" s="16" t="n"/>
      <c r="BS27" s="16" t="n"/>
      <c r="BT27" s="16" t="n"/>
      <c r="BU27" s="16" t="n"/>
      <c r="BV27" s="16" t="n"/>
      <c r="BW27" s="16" t="n"/>
      <c r="BX27" s="16" t="n"/>
      <c r="BY27" s="16" t="n"/>
      <c r="BZ27" s="16" t="n"/>
      <c r="CA27" s="16" t="n"/>
      <c r="CB27" s="16" t="n"/>
      <c r="CC27" s="16" t="n"/>
      <c r="CD27" s="16" t="n"/>
      <c r="CE27" s="16" t="n"/>
      <c r="CF27" s="16" t="n"/>
      <c r="CG27" s="16" t="n"/>
      <c r="CH27" s="16" t="n"/>
      <c r="CI27" s="16" t="n"/>
      <c r="CJ27" s="16" t="n"/>
      <c r="CK27" s="16" t="n"/>
      <c r="CL27" s="16" t="n"/>
      <c r="CM27" s="16" t="n"/>
      <c r="CN27" s="16" t="n"/>
      <c r="CO27" s="16" t="n"/>
      <c r="CP27" s="16" t="n"/>
      <c r="CQ27" s="16" t="n"/>
      <c r="CR27" s="16" t="n"/>
      <c r="CS27" s="16" t="n"/>
      <c r="CT27" s="16" t="n"/>
      <c r="CU27" s="16" t="n"/>
    </row>
    <row r="28" ht="22" customHeight="1">
      <c r="A28" s="75" t="n"/>
      <c r="B28" s="75" t="n"/>
      <c r="C28" s="76" t="n"/>
      <c r="D28" s="77" t="n"/>
      <c r="E28" s="77" t="n"/>
      <c r="F28" s="78" t="n"/>
      <c r="G28" s="56">
        <f>IF(OR($D28="",$E28=""),"",$E28-$D28+1)</f>
        <v/>
      </c>
      <c r="H28" s="12">
        <f>IF($A28="","",IF($F28&gt;=100,"完了",IF(AND($E28&lt;&gt;"",$E28&lt;TODAY()),"遅延",IF(OR($D28="",$D28&gt;TODAY()),"未着手","進行中"))))</f>
        <v/>
      </c>
      <c r="I28" s="56">
        <f>IF(OR($A28="",$E28=""),"",IF(AND($E28&lt;TODAY(),$F28&lt;100),TODAY()-$E28,0))</f>
        <v/>
      </c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3" t="n"/>
      <c r="AI28" s="13" t="n"/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</row>
    <row r="29" ht="22" customHeight="1">
      <c r="A29" s="75" t="n"/>
      <c r="B29" s="75" t="n"/>
      <c r="C29" s="76" t="n"/>
      <c r="D29" s="77" t="n"/>
      <c r="E29" s="77" t="n"/>
      <c r="F29" s="78" t="n"/>
      <c r="G29" s="57">
        <f>IF(OR($D29="",$E29=""),"",$E29-$D29+1)</f>
        <v/>
      </c>
      <c r="H29" s="15">
        <f>IF($A29="","",IF($F29&gt;=100,"完了",IF(AND($E29&lt;&gt;"",$E29&lt;TODAY()),"遅延",IF(OR($D29="",$D29&gt;TODAY()),"未着手","進行中"))))</f>
        <v/>
      </c>
      <c r="I29" s="57">
        <f>IF(OR($A29="",$E29=""),"",IF(AND($E29&lt;TODAY(),$F29&lt;100),TODAY()-$E29,0))</f>
        <v/>
      </c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6" t="n"/>
      <c r="AS29" s="16" t="n"/>
      <c r="AT29" s="16" t="n"/>
      <c r="AU29" s="16" t="n"/>
      <c r="AV29" s="16" t="n"/>
      <c r="AW29" s="16" t="n"/>
      <c r="AX29" s="16" t="n"/>
      <c r="AY29" s="16" t="n"/>
      <c r="AZ29" s="16" t="n"/>
      <c r="BA29" s="16" t="n"/>
      <c r="BB29" s="16" t="n"/>
      <c r="BC29" s="16" t="n"/>
      <c r="BD29" s="16" t="n"/>
      <c r="BE29" s="16" t="n"/>
      <c r="BF29" s="16" t="n"/>
      <c r="BG29" s="16" t="n"/>
      <c r="BH29" s="16" t="n"/>
      <c r="BI29" s="16" t="n"/>
      <c r="BJ29" s="16" t="n"/>
      <c r="BK29" s="16" t="n"/>
      <c r="BL29" s="16" t="n"/>
      <c r="BM29" s="16" t="n"/>
      <c r="BN29" s="16" t="n"/>
      <c r="BO29" s="16" t="n"/>
      <c r="BP29" s="16" t="n"/>
      <c r="BQ29" s="16" t="n"/>
      <c r="BR29" s="16" t="n"/>
      <c r="BS29" s="16" t="n"/>
      <c r="BT29" s="16" t="n"/>
      <c r="BU29" s="16" t="n"/>
      <c r="BV29" s="16" t="n"/>
      <c r="BW29" s="16" t="n"/>
      <c r="BX29" s="16" t="n"/>
      <c r="BY29" s="16" t="n"/>
      <c r="BZ29" s="16" t="n"/>
      <c r="CA29" s="16" t="n"/>
      <c r="CB29" s="16" t="n"/>
      <c r="CC29" s="16" t="n"/>
      <c r="CD29" s="16" t="n"/>
      <c r="CE29" s="16" t="n"/>
      <c r="CF29" s="16" t="n"/>
      <c r="CG29" s="16" t="n"/>
      <c r="CH29" s="16" t="n"/>
      <c r="CI29" s="16" t="n"/>
      <c r="CJ29" s="16" t="n"/>
      <c r="CK29" s="16" t="n"/>
      <c r="CL29" s="16" t="n"/>
      <c r="CM29" s="16" t="n"/>
      <c r="CN29" s="16" t="n"/>
      <c r="CO29" s="16" t="n"/>
      <c r="CP29" s="16" t="n"/>
      <c r="CQ29" s="16" t="n"/>
      <c r="CR29" s="16" t="n"/>
      <c r="CS29" s="16" t="n"/>
      <c r="CT29" s="16" t="n"/>
      <c r="CU29" s="16" t="n"/>
    </row>
    <row r="30" ht="22" customHeight="1">
      <c r="A30" s="75" t="n"/>
      <c r="B30" s="75" t="n"/>
      <c r="C30" s="76" t="n"/>
      <c r="D30" s="77" t="n"/>
      <c r="E30" s="77" t="n"/>
      <c r="F30" s="78" t="n"/>
      <c r="G30" s="56">
        <f>IF(OR($D30="",$E30=""),"",$E30-$D30+1)</f>
        <v/>
      </c>
      <c r="H30" s="12">
        <f>IF($A30="","",IF($F30&gt;=100,"完了",IF(AND($E30&lt;&gt;"",$E30&lt;TODAY()),"遅延",IF(OR($D30="",$D30&gt;TODAY()),"未着手","進行中"))))</f>
        <v/>
      </c>
      <c r="I30" s="56">
        <f>IF(OR($A30="",$E30=""),"",IF(AND($E30&lt;TODAY(),$F30&lt;100),TODAY()-$E30,0))</f>
        <v/>
      </c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3" t="n"/>
      <c r="AI30" s="13" t="n"/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</row>
    <row r="31" ht="22" customHeight="1">
      <c r="A31" s="75" t="n"/>
      <c r="B31" s="75" t="n"/>
      <c r="C31" s="76" t="n"/>
      <c r="D31" s="77" t="n"/>
      <c r="E31" s="77" t="n"/>
      <c r="F31" s="78" t="n"/>
      <c r="G31" s="57">
        <f>IF(OR($D31="",$E31=""),"",$E31-$D31+1)</f>
        <v/>
      </c>
      <c r="H31" s="15">
        <f>IF($A31="","",IF($F31&gt;=100,"完了",IF(AND($E31&lt;&gt;"",$E31&lt;TODAY()),"遅延",IF(OR($D31="",$D31&gt;TODAY()),"未着手","進行中"))))</f>
        <v/>
      </c>
      <c r="I31" s="57">
        <f>IF(OR($A31="",$E31=""),"",IF(AND($E31&lt;TODAY(),$F31&lt;100),TODAY()-$E31,0))</f>
        <v/>
      </c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16" t="n"/>
      <c r="AV31" s="16" t="n"/>
      <c r="AW31" s="16" t="n"/>
      <c r="AX31" s="16" t="n"/>
      <c r="AY31" s="16" t="n"/>
      <c r="AZ31" s="16" t="n"/>
      <c r="BA31" s="16" t="n"/>
      <c r="BB31" s="16" t="n"/>
      <c r="BC31" s="16" t="n"/>
      <c r="BD31" s="16" t="n"/>
      <c r="BE31" s="16" t="n"/>
      <c r="BF31" s="16" t="n"/>
      <c r="BG31" s="16" t="n"/>
      <c r="BH31" s="16" t="n"/>
      <c r="BI31" s="16" t="n"/>
      <c r="BJ31" s="16" t="n"/>
      <c r="BK31" s="16" t="n"/>
      <c r="BL31" s="16" t="n"/>
      <c r="BM31" s="16" t="n"/>
      <c r="BN31" s="16" t="n"/>
      <c r="BO31" s="16" t="n"/>
      <c r="BP31" s="16" t="n"/>
      <c r="BQ31" s="16" t="n"/>
      <c r="BR31" s="16" t="n"/>
      <c r="BS31" s="16" t="n"/>
      <c r="BT31" s="16" t="n"/>
      <c r="BU31" s="16" t="n"/>
      <c r="BV31" s="16" t="n"/>
      <c r="BW31" s="16" t="n"/>
      <c r="BX31" s="16" t="n"/>
      <c r="BY31" s="16" t="n"/>
      <c r="BZ31" s="16" t="n"/>
      <c r="CA31" s="16" t="n"/>
      <c r="CB31" s="16" t="n"/>
      <c r="CC31" s="16" t="n"/>
      <c r="CD31" s="16" t="n"/>
      <c r="CE31" s="16" t="n"/>
      <c r="CF31" s="16" t="n"/>
      <c r="CG31" s="16" t="n"/>
      <c r="CH31" s="16" t="n"/>
      <c r="CI31" s="16" t="n"/>
      <c r="CJ31" s="16" t="n"/>
      <c r="CK31" s="16" t="n"/>
      <c r="CL31" s="16" t="n"/>
      <c r="CM31" s="16" t="n"/>
      <c r="CN31" s="16" t="n"/>
      <c r="CO31" s="16" t="n"/>
      <c r="CP31" s="16" t="n"/>
      <c r="CQ31" s="16" t="n"/>
      <c r="CR31" s="16" t="n"/>
      <c r="CS31" s="16" t="n"/>
      <c r="CT31" s="16" t="n"/>
      <c r="CU31" s="16" t="n"/>
    </row>
    <row r="32" ht="22" customHeight="1">
      <c r="A32" s="75" t="n"/>
      <c r="B32" s="75" t="n"/>
      <c r="C32" s="76" t="n"/>
      <c r="D32" s="77" t="n"/>
      <c r="E32" s="77" t="n"/>
      <c r="F32" s="78" t="n"/>
      <c r="G32" s="56">
        <f>IF(OR($D32="",$E32=""),"",$E32-$D32+1)</f>
        <v/>
      </c>
      <c r="H32" s="12">
        <f>IF($A32="","",IF($F32&gt;=100,"完了",IF(AND($E32&lt;&gt;"",$E32&lt;TODAY()),"遅延",IF(OR($D32="",$D32&gt;TODAY()),"未着手","進行中"))))</f>
        <v/>
      </c>
      <c r="I32" s="56">
        <f>IF(OR($A32="",$E32=""),"",IF(AND($E32&lt;TODAY(),$F32&lt;100),TODAY()-$E32,0))</f>
        <v/>
      </c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</row>
    <row r="33" ht="22" customHeight="1">
      <c r="A33" s="75" t="n"/>
      <c r="B33" s="75" t="n"/>
      <c r="C33" s="76" t="n"/>
      <c r="D33" s="77" t="n"/>
      <c r="E33" s="77" t="n"/>
      <c r="F33" s="78" t="n"/>
      <c r="G33" s="57">
        <f>IF(OR($D33="",$E33=""),"",$E33-$D33+1)</f>
        <v/>
      </c>
      <c r="H33" s="15">
        <f>IF($A33="","",IF($F33&gt;=100,"完了",IF(AND($E33&lt;&gt;"",$E33&lt;TODAY()),"遅延",IF(OR($D33="",$D33&gt;TODAY()),"未着手","進行中"))))</f>
        <v/>
      </c>
      <c r="I33" s="57">
        <f>IF(OR($A33="",$E33=""),"",IF(AND($E33&lt;TODAY(),$F33&lt;100),TODAY()-$E33,0))</f>
        <v/>
      </c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6" t="n"/>
      <c r="AS33" s="16" t="n"/>
      <c r="AT33" s="16" t="n"/>
      <c r="AU33" s="16" t="n"/>
      <c r="AV33" s="16" t="n"/>
      <c r="AW33" s="16" t="n"/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16" t="n"/>
      <c r="BG33" s="16" t="n"/>
      <c r="BH33" s="16" t="n"/>
      <c r="BI33" s="16" t="n"/>
      <c r="BJ33" s="16" t="n"/>
      <c r="BK33" s="16" t="n"/>
      <c r="BL33" s="16" t="n"/>
      <c r="BM33" s="16" t="n"/>
      <c r="BN33" s="16" t="n"/>
      <c r="BO33" s="16" t="n"/>
      <c r="BP33" s="16" t="n"/>
      <c r="BQ33" s="16" t="n"/>
      <c r="BR33" s="16" t="n"/>
      <c r="BS33" s="16" t="n"/>
      <c r="BT33" s="16" t="n"/>
      <c r="BU33" s="16" t="n"/>
      <c r="BV33" s="16" t="n"/>
      <c r="BW33" s="16" t="n"/>
      <c r="BX33" s="16" t="n"/>
      <c r="BY33" s="16" t="n"/>
      <c r="BZ33" s="16" t="n"/>
      <c r="CA33" s="16" t="n"/>
      <c r="CB33" s="16" t="n"/>
      <c r="CC33" s="16" t="n"/>
      <c r="CD33" s="16" t="n"/>
      <c r="CE33" s="16" t="n"/>
      <c r="CF33" s="16" t="n"/>
      <c r="CG33" s="16" t="n"/>
      <c r="CH33" s="16" t="n"/>
      <c r="CI33" s="16" t="n"/>
      <c r="CJ33" s="16" t="n"/>
      <c r="CK33" s="16" t="n"/>
      <c r="CL33" s="16" t="n"/>
      <c r="CM33" s="16" t="n"/>
      <c r="CN33" s="16" t="n"/>
      <c r="CO33" s="16" t="n"/>
      <c r="CP33" s="16" t="n"/>
      <c r="CQ33" s="16" t="n"/>
      <c r="CR33" s="16" t="n"/>
      <c r="CS33" s="16" t="n"/>
      <c r="CT33" s="16" t="n"/>
      <c r="CU33" s="16" t="n"/>
    </row>
    <row r="34" hidden="1" ht="22" customHeight="1">
      <c r="A34" s="75" t="n"/>
      <c r="B34" s="75" t="n"/>
      <c r="C34" s="76" t="n"/>
      <c r="D34" s="77" t="n"/>
      <c r="E34" s="77" t="n"/>
      <c r="F34" s="78" t="n"/>
      <c r="G34" s="56">
        <f>IF(OR($D34="",$E34=""),"",$E34-$D34+1)</f>
        <v/>
      </c>
      <c r="H34" s="12">
        <f>IF($A34="","",IF($F34&gt;=100,"完了",IF(AND($E34&lt;&gt;"",$E34&lt;TODAY()),"遅延",IF(OR($D34="",$D34&gt;TODAY()),"未着手","進行中"))))</f>
        <v/>
      </c>
      <c r="I34" s="56">
        <f>IF(OR($A34="",$E34=""),"",IF(AND($E34&lt;TODAY(),$F34&lt;100),TODAY()-$E34,0))</f>
        <v/>
      </c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3" t="n"/>
      <c r="AI34" s="13" t="n"/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</row>
    <row r="35" hidden="1" ht="22" customHeight="1">
      <c r="A35" s="75" t="n"/>
      <c r="B35" s="75" t="n"/>
      <c r="C35" s="76" t="n"/>
      <c r="D35" s="77" t="n"/>
      <c r="E35" s="77" t="n"/>
      <c r="F35" s="78" t="n"/>
      <c r="G35" s="57">
        <f>IF(OR($D35="",$E35=""),"",$E35-$D35+1)</f>
        <v/>
      </c>
      <c r="H35" s="15">
        <f>IF($A35="","",IF($F35&gt;=100,"完了",IF(AND($E35&lt;&gt;"",$E35&lt;TODAY()),"遅延",IF(OR($D35="",$D35&gt;TODAY()),"未着手","進行中"))))</f>
        <v/>
      </c>
      <c r="I35" s="57">
        <f>IF(OR($A35="",$E35=""),"",IF(AND($E35&lt;TODAY(),$F35&lt;100),TODAY()-$E35,0))</f>
        <v/>
      </c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6" t="n"/>
      <c r="AS35" s="16" t="n"/>
      <c r="AT35" s="16" t="n"/>
      <c r="AU35" s="16" t="n"/>
      <c r="AV35" s="16" t="n"/>
      <c r="AW35" s="16" t="n"/>
      <c r="AX35" s="16" t="n"/>
      <c r="AY35" s="16" t="n"/>
      <c r="AZ35" s="16" t="n"/>
      <c r="BA35" s="16" t="n"/>
      <c r="BB35" s="16" t="n"/>
      <c r="BC35" s="16" t="n"/>
      <c r="BD35" s="16" t="n"/>
      <c r="BE35" s="16" t="n"/>
      <c r="BF35" s="16" t="n"/>
      <c r="BG35" s="16" t="n"/>
      <c r="BH35" s="16" t="n"/>
      <c r="BI35" s="16" t="n"/>
      <c r="BJ35" s="16" t="n"/>
      <c r="BK35" s="16" t="n"/>
      <c r="BL35" s="16" t="n"/>
      <c r="BM35" s="16" t="n"/>
      <c r="BN35" s="16" t="n"/>
      <c r="BO35" s="16" t="n"/>
      <c r="BP35" s="16" t="n"/>
      <c r="BQ35" s="16" t="n"/>
      <c r="BR35" s="16" t="n"/>
      <c r="BS35" s="16" t="n"/>
      <c r="BT35" s="16" t="n"/>
      <c r="BU35" s="16" t="n"/>
      <c r="BV35" s="16" t="n"/>
      <c r="BW35" s="16" t="n"/>
      <c r="BX35" s="16" t="n"/>
      <c r="BY35" s="16" t="n"/>
      <c r="BZ35" s="16" t="n"/>
      <c r="CA35" s="16" t="n"/>
      <c r="CB35" s="16" t="n"/>
      <c r="CC35" s="16" t="n"/>
      <c r="CD35" s="16" t="n"/>
      <c r="CE35" s="16" t="n"/>
      <c r="CF35" s="16" t="n"/>
      <c r="CG35" s="16" t="n"/>
      <c r="CH35" s="16" t="n"/>
      <c r="CI35" s="16" t="n"/>
      <c r="CJ35" s="16" t="n"/>
      <c r="CK35" s="16" t="n"/>
      <c r="CL35" s="16" t="n"/>
      <c r="CM35" s="16" t="n"/>
      <c r="CN35" s="16" t="n"/>
      <c r="CO35" s="16" t="n"/>
      <c r="CP35" s="16" t="n"/>
      <c r="CQ35" s="16" t="n"/>
      <c r="CR35" s="16" t="n"/>
      <c r="CS35" s="16" t="n"/>
      <c r="CT35" s="16" t="n"/>
      <c r="CU35" s="16" t="n"/>
    </row>
    <row r="36" hidden="1" ht="22" customHeight="1">
      <c r="A36" s="75" t="n"/>
      <c r="B36" s="75" t="n"/>
      <c r="C36" s="76" t="n"/>
      <c r="D36" s="77" t="n"/>
      <c r="E36" s="77" t="n"/>
      <c r="F36" s="78" t="n"/>
      <c r="G36" s="56">
        <f>IF(OR($D36="",$E36=""),"",$E36-$D36+1)</f>
        <v/>
      </c>
      <c r="H36" s="12">
        <f>IF($A36="","",IF($F36&gt;=100,"完了",IF(AND($E36&lt;&gt;"",$E36&lt;TODAY()),"遅延",IF(OR($D36="",$D36&gt;TODAY()),"未着手","進行中"))))</f>
        <v/>
      </c>
      <c r="I36" s="56">
        <f>IF(OR($A36="",$E36=""),"",IF(AND($E36&lt;TODAY(),$F36&lt;100),TODAY()-$E36,0))</f>
        <v/>
      </c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3" t="n"/>
      <c r="AI36" s="13" t="n"/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</row>
    <row r="37" hidden="1" ht="22" customHeight="1">
      <c r="A37" s="75" t="n"/>
      <c r="B37" s="75" t="n"/>
      <c r="C37" s="76" t="n"/>
      <c r="D37" s="77" t="n"/>
      <c r="E37" s="77" t="n"/>
      <c r="F37" s="78" t="n"/>
      <c r="G37" s="57">
        <f>IF(OR($D37="",$E37=""),"",$E37-$D37+1)</f>
        <v/>
      </c>
      <c r="H37" s="15">
        <f>IF($A37="","",IF($F37&gt;=100,"完了",IF(AND($E37&lt;&gt;"",$E37&lt;TODAY()),"遅延",IF(OR($D37="",$D37&gt;TODAY()),"未着手","進行中"))))</f>
        <v/>
      </c>
      <c r="I37" s="57">
        <f>IF(OR($A37="",$E37=""),"",IF(AND($E37&lt;TODAY(),$F37&lt;100),TODAY()-$E37,0))</f>
        <v/>
      </c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6" t="n"/>
      <c r="AI37" s="16" t="n"/>
      <c r="AJ37" s="16" t="n"/>
      <c r="AK37" s="16" t="n"/>
      <c r="AL37" s="16" t="n"/>
      <c r="AM37" s="16" t="n"/>
      <c r="AN37" s="16" t="n"/>
      <c r="AO37" s="16" t="n"/>
      <c r="AP37" s="16" t="n"/>
      <c r="AQ37" s="16" t="n"/>
      <c r="AR37" s="16" t="n"/>
      <c r="AS37" s="16" t="n"/>
      <c r="AT37" s="16" t="n"/>
      <c r="AU37" s="16" t="n"/>
      <c r="AV37" s="16" t="n"/>
      <c r="AW37" s="16" t="n"/>
      <c r="AX37" s="16" t="n"/>
      <c r="AY37" s="16" t="n"/>
      <c r="AZ37" s="16" t="n"/>
      <c r="BA37" s="16" t="n"/>
      <c r="BB37" s="16" t="n"/>
      <c r="BC37" s="16" t="n"/>
      <c r="BD37" s="16" t="n"/>
      <c r="BE37" s="16" t="n"/>
      <c r="BF37" s="16" t="n"/>
      <c r="BG37" s="16" t="n"/>
      <c r="BH37" s="16" t="n"/>
      <c r="BI37" s="16" t="n"/>
      <c r="BJ37" s="16" t="n"/>
      <c r="BK37" s="16" t="n"/>
      <c r="BL37" s="16" t="n"/>
      <c r="BM37" s="16" t="n"/>
      <c r="BN37" s="16" t="n"/>
      <c r="BO37" s="16" t="n"/>
      <c r="BP37" s="16" t="n"/>
      <c r="BQ37" s="16" t="n"/>
      <c r="BR37" s="16" t="n"/>
      <c r="BS37" s="16" t="n"/>
      <c r="BT37" s="16" t="n"/>
      <c r="BU37" s="16" t="n"/>
      <c r="BV37" s="16" t="n"/>
      <c r="BW37" s="16" t="n"/>
      <c r="BX37" s="16" t="n"/>
      <c r="BY37" s="16" t="n"/>
      <c r="BZ37" s="16" t="n"/>
      <c r="CA37" s="16" t="n"/>
      <c r="CB37" s="16" t="n"/>
      <c r="CC37" s="16" t="n"/>
      <c r="CD37" s="16" t="n"/>
      <c r="CE37" s="16" t="n"/>
      <c r="CF37" s="16" t="n"/>
      <c r="CG37" s="16" t="n"/>
      <c r="CH37" s="16" t="n"/>
      <c r="CI37" s="16" t="n"/>
      <c r="CJ37" s="16" t="n"/>
      <c r="CK37" s="16" t="n"/>
      <c r="CL37" s="16" t="n"/>
      <c r="CM37" s="16" t="n"/>
      <c r="CN37" s="16" t="n"/>
      <c r="CO37" s="16" t="n"/>
      <c r="CP37" s="16" t="n"/>
      <c r="CQ37" s="16" t="n"/>
      <c r="CR37" s="16" t="n"/>
      <c r="CS37" s="16" t="n"/>
      <c r="CT37" s="16" t="n"/>
      <c r="CU37" s="16" t="n"/>
    </row>
    <row r="38" hidden="1" ht="22" customHeight="1">
      <c r="A38" s="75" t="n"/>
      <c r="B38" s="75" t="n"/>
      <c r="C38" s="76" t="n"/>
      <c r="D38" s="77" t="n"/>
      <c r="E38" s="77" t="n"/>
      <c r="F38" s="78" t="n"/>
      <c r="G38" s="56">
        <f>IF(OR($D38="",$E38=""),"",$E38-$D38+1)</f>
        <v/>
      </c>
      <c r="H38" s="12">
        <f>IF($A38="","",IF($F38&gt;=100,"完了",IF(AND($E38&lt;&gt;"",$E38&lt;TODAY()),"遅延",IF(OR($D38="",$D38&gt;TODAY()),"未着手","進行中"))))</f>
        <v/>
      </c>
      <c r="I38" s="56">
        <f>IF(OR($A38="",$E38=""),"",IF(AND($E38&lt;TODAY(),$F38&lt;100),TODAY()-$E38,0))</f>
        <v/>
      </c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</row>
    <row r="39" hidden="1" ht="22" customHeight="1">
      <c r="A39" s="75" t="n"/>
      <c r="B39" s="75" t="n"/>
      <c r="C39" s="76" t="n"/>
      <c r="D39" s="77" t="n"/>
      <c r="E39" s="77" t="n"/>
      <c r="F39" s="78" t="n"/>
      <c r="G39" s="57">
        <f>IF(OR($D39="",$E39=""),"",$E39-$D39+1)</f>
        <v/>
      </c>
      <c r="H39" s="15">
        <f>IF($A39="","",IF($F39&gt;=100,"完了",IF(AND($E39&lt;&gt;"",$E39&lt;TODAY()),"遅延",IF(OR($D39="",$D39&gt;TODAY()),"未着手","進行中"))))</f>
        <v/>
      </c>
      <c r="I39" s="57">
        <f>IF(OR($A39="",$E39=""),"",IF(AND($E39&lt;TODAY(),$F39&lt;100),TODAY()-$E39,0))</f>
        <v/>
      </c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16" t="n"/>
      <c r="AI39" s="16" t="n"/>
      <c r="AJ39" s="16" t="n"/>
      <c r="AK39" s="16" t="n"/>
      <c r="AL39" s="16" t="n"/>
      <c r="AM39" s="16" t="n"/>
      <c r="AN39" s="16" t="n"/>
      <c r="AO39" s="16" t="n"/>
      <c r="AP39" s="16" t="n"/>
      <c r="AQ39" s="16" t="n"/>
      <c r="AR39" s="16" t="n"/>
      <c r="AS39" s="16" t="n"/>
      <c r="AT39" s="16" t="n"/>
      <c r="AU39" s="16" t="n"/>
      <c r="AV39" s="16" t="n"/>
      <c r="AW39" s="16" t="n"/>
      <c r="AX39" s="16" t="n"/>
      <c r="AY39" s="16" t="n"/>
      <c r="AZ39" s="16" t="n"/>
      <c r="BA39" s="16" t="n"/>
      <c r="BB39" s="16" t="n"/>
      <c r="BC39" s="16" t="n"/>
      <c r="BD39" s="16" t="n"/>
      <c r="BE39" s="16" t="n"/>
      <c r="BF39" s="16" t="n"/>
      <c r="BG39" s="16" t="n"/>
      <c r="BH39" s="16" t="n"/>
      <c r="BI39" s="16" t="n"/>
      <c r="BJ39" s="16" t="n"/>
      <c r="BK39" s="16" t="n"/>
      <c r="BL39" s="16" t="n"/>
      <c r="BM39" s="16" t="n"/>
      <c r="BN39" s="16" t="n"/>
      <c r="BO39" s="16" t="n"/>
      <c r="BP39" s="16" t="n"/>
      <c r="BQ39" s="16" t="n"/>
      <c r="BR39" s="16" t="n"/>
      <c r="BS39" s="16" t="n"/>
      <c r="BT39" s="16" t="n"/>
      <c r="BU39" s="16" t="n"/>
      <c r="BV39" s="16" t="n"/>
      <c r="BW39" s="16" t="n"/>
      <c r="BX39" s="16" t="n"/>
      <c r="BY39" s="16" t="n"/>
      <c r="BZ39" s="16" t="n"/>
      <c r="CA39" s="16" t="n"/>
      <c r="CB39" s="16" t="n"/>
      <c r="CC39" s="16" t="n"/>
      <c r="CD39" s="16" t="n"/>
      <c r="CE39" s="16" t="n"/>
      <c r="CF39" s="16" t="n"/>
      <c r="CG39" s="16" t="n"/>
      <c r="CH39" s="16" t="n"/>
      <c r="CI39" s="16" t="n"/>
      <c r="CJ39" s="16" t="n"/>
      <c r="CK39" s="16" t="n"/>
      <c r="CL39" s="16" t="n"/>
      <c r="CM39" s="16" t="n"/>
      <c r="CN39" s="16" t="n"/>
      <c r="CO39" s="16" t="n"/>
      <c r="CP39" s="16" t="n"/>
      <c r="CQ39" s="16" t="n"/>
      <c r="CR39" s="16" t="n"/>
      <c r="CS39" s="16" t="n"/>
      <c r="CT39" s="16" t="n"/>
      <c r="CU39" s="16" t="n"/>
    </row>
    <row r="40" hidden="1" ht="22" customHeight="1">
      <c r="A40" s="75" t="n"/>
      <c r="B40" s="75" t="n"/>
      <c r="C40" s="76" t="n"/>
      <c r="D40" s="77" t="n"/>
      <c r="E40" s="77" t="n"/>
      <c r="F40" s="78" t="n"/>
      <c r="G40" s="56">
        <f>IF(OR($D40="",$E40=""),"",$E40-$D40+1)</f>
        <v/>
      </c>
      <c r="H40" s="12">
        <f>IF($A40="","",IF($F40&gt;=100,"完了",IF(AND($E40&lt;&gt;"",$E40&lt;TODAY()),"遅延",IF(OR($D40="",$D40&gt;TODAY()),"未着手","進行中"))))</f>
        <v/>
      </c>
      <c r="I40" s="56">
        <f>IF(OR($A40="",$E40=""),"",IF(AND($E40&lt;TODAY(),$F40&lt;100),TODAY()-$E40,0))</f>
        <v/>
      </c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3" t="n"/>
      <c r="AI40" s="13" t="n"/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</row>
    <row r="41" hidden="1" ht="22" customHeight="1">
      <c r="A41" s="75" t="n"/>
      <c r="B41" s="75" t="n"/>
      <c r="C41" s="76" t="n"/>
      <c r="D41" s="77" t="n"/>
      <c r="E41" s="77" t="n"/>
      <c r="F41" s="78" t="n"/>
      <c r="G41" s="57">
        <f>IF(OR($D41="",$E41=""),"",$E41-$D41+1)</f>
        <v/>
      </c>
      <c r="H41" s="15">
        <f>IF($A41="","",IF($F41&gt;=100,"完了",IF(AND($E41&lt;&gt;"",$E41&lt;TODAY()),"遅延",IF(OR($D41="",$D41&gt;TODAY()),"未着手","進行中"))))</f>
        <v/>
      </c>
      <c r="I41" s="57">
        <f>IF(OR($A41="",$E41=""),"",IF(AND($E41&lt;TODAY(),$F41&lt;100),TODAY()-$E41,0))</f>
        <v/>
      </c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16" t="n"/>
      <c r="AI41" s="16" t="n"/>
      <c r="AJ41" s="16" t="n"/>
      <c r="AK41" s="16" t="n"/>
      <c r="AL41" s="16" t="n"/>
      <c r="AM41" s="16" t="n"/>
      <c r="AN41" s="16" t="n"/>
      <c r="AO41" s="16" t="n"/>
      <c r="AP41" s="16" t="n"/>
      <c r="AQ41" s="16" t="n"/>
      <c r="AR41" s="16" t="n"/>
      <c r="AS41" s="16" t="n"/>
      <c r="AT41" s="16" t="n"/>
      <c r="AU41" s="16" t="n"/>
      <c r="AV41" s="16" t="n"/>
      <c r="AW41" s="16" t="n"/>
      <c r="AX41" s="16" t="n"/>
      <c r="AY41" s="16" t="n"/>
      <c r="AZ41" s="16" t="n"/>
      <c r="BA41" s="16" t="n"/>
      <c r="BB41" s="16" t="n"/>
      <c r="BC41" s="16" t="n"/>
      <c r="BD41" s="16" t="n"/>
      <c r="BE41" s="16" t="n"/>
      <c r="BF41" s="16" t="n"/>
      <c r="BG41" s="16" t="n"/>
      <c r="BH41" s="16" t="n"/>
      <c r="BI41" s="16" t="n"/>
      <c r="BJ41" s="16" t="n"/>
      <c r="BK41" s="16" t="n"/>
      <c r="BL41" s="16" t="n"/>
      <c r="BM41" s="16" t="n"/>
      <c r="BN41" s="16" t="n"/>
      <c r="BO41" s="16" t="n"/>
      <c r="BP41" s="16" t="n"/>
      <c r="BQ41" s="16" t="n"/>
      <c r="BR41" s="16" t="n"/>
      <c r="BS41" s="16" t="n"/>
      <c r="BT41" s="16" t="n"/>
      <c r="BU41" s="16" t="n"/>
      <c r="BV41" s="16" t="n"/>
      <c r="BW41" s="16" t="n"/>
      <c r="BX41" s="16" t="n"/>
      <c r="BY41" s="16" t="n"/>
      <c r="BZ41" s="16" t="n"/>
      <c r="CA41" s="16" t="n"/>
      <c r="CB41" s="16" t="n"/>
      <c r="CC41" s="16" t="n"/>
      <c r="CD41" s="16" t="n"/>
      <c r="CE41" s="16" t="n"/>
      <c r="CF41" s="16" t="n"/>
      <c r="CG41" s="16" t="n"/>
      <c r="CH41" s="16" t="n"/>
      <c r="CI41" s="16" t="n"/>
      <c r="CJ41" s="16" t="n"/>
      <c r="CK41" s="16" t="n"/>
      <c r="CL41" s="16" t="n"/>
      <c r="CM41" s="16" t="n"/>
      <c r="CN41" s="16" t="n"/>
      <c r="CO41" s="16" t="n"/>
      <c r="CP41" s="16" t="n"/>
      <c r="CQ41" s="16" t="n"/>
      <c r="CR41" s="16" t="n"/>
      <c r="CS41" s="16" t="n"/>
      <c r="CT41" s="16" t="n"/>
      <c r="CU41" s="16" t="n"/>
    </row>
    <row r="42" hidden="1" ht="22" customHeight="1">
      <c r="A42" s="75" t="n"/>
      <c r="B42" s="75" t="n"/>
      <c r="C42" s="76" t="n"/>
      <c r="D42" s="77" t="n"/>
      <c r="E42" s="77" t="n"/>
      <c r="F42" s="78" t="n"/>
      <c r="G42" s="56">
        <f>IF(OR($D42="",$E42=""),"",$E42-$D42+1)</f>
        <v/>
      </c>
      <c r="H42" s="12">
        <f>IF($A42="","",IF($F42&gt;=100,"完了",IF(AND($E42&lt;&gt;"",$E42&lt;TODAY()),"遅延",IF(OR($D42="",$D42&gt;TODAY()),"未着手","進行中"))))</f>
        <v/>
      </c>
      <c r="I42" s="56">
        <f>IF(OR($A42="",$E42=""),"",IF(AND($E42&lt;TODAY(),$F42&lt;100),TODAY()-$E42,0))</f>
        <v/>
      </c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</row>
    <row r="43" hidden="1" ht="22" customHeight="1">
      <c r="A43" s="75" t="n"/>
      <c r="B43" s="75" t="n"/>
      <c r="C43" s="76" t="n"/>
      <c r="D43" s="77" t="n"/>
      <c r="E43" s="77" t="n"/>
      <c r="F43" s="78" t="n"/>
      <c r="G43" s="57">
        <f>IF(OR($D43="",$E43=""),"",$E43-$D43+1)</f>
        <v/>
      </c>
      <c r="H43" s="15">
        <f>IF($A43="","",IF($F43&gt;=100,"完了",IF(AND($E43&lt;&gt;"",$E43&lt;TODAY()),"遅延",IF(OR($D43="",$D43&gt;TODAY()),"未着手","進行中"))))</f>
        <v/>
      </c>
      <c r="I43" s="57">
        <f>IF(OR($A43="",$E43=""),"",IF(AND($E43&lt;TODAY(),$F43&lt;100),TODAY()-$E43,0))</f>
        <v/>
      </c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16" t="n"/>
      <c r="AI43" s="16" t="n"/>
      <c r="AJ43" s="16" t="n"/>
      <c r="AK43" s="16" t="n"/>
      <c r="AL43" s="16" t="n"/>
      <c r="AM43" s="16" t="n"/>
      <c r="AN43" s="16" t="n"/>
      <c r="AO43" s="16" t="n"/>
      <c r="AP43" s="16" t="n"/>
      <c r="AQ43" s="16" t="n"/>
      <c r="AR43" s="16" t="n"/>
      <c r="AS43" s="16" t="n"/>
      <c r="AT43" s="16" t="n"/>
      <c r="AU43" s="16" t="n"/>
      <c r="AV43" s="16" t="n"/>
      <c r="AW43" s="16" t="n"/>
      <c r="AX43" s="16" t="n"/>
      <c r="AY43" s="16" t="n"/>
      <c r="AZ43" s="16" t="n"/>
      <c r="BA43" s="16" t="n"/>
      <c r="BB43" s="16" t="n"/>
      <c r="BC43" s="16" t="n"/>
      <c r="BD43" s="16" t="n"/>
      <c r="BE43" s="16" t="n"/>
      <c r="BF43" s="16" t="n"/>
      <c r="BG43" s="16" t="n"/>
      <c r="BH43" s="16" t="n"/>
      <c r="BI43" s="16" t="n"/>
      <c r="BJ43" s="16" t="n"/>
      <c r="BK43" s="16" t="n"/>
      <c r="BL43" s="16" t="n"/>
      <c r="BM43" s="16" t="n"/>
      <c r="BN43" s="16" t="n"/>
      <c r="BO43" s="16" t="n"/>
      <c r="BP43" s="16" t="n"/>
      <c r="BQ43" s="16" t="n"/>
      <c r="BR43" s="16" t="n"/>
      <c r="BS43" s="16" t="n"/>
      <c r="BT43" s="16" t="n"/>
      <c r="BU43" s="16" t="n"/>
      <c r="BV43" s="16" t="n"/>
      <c r="BW43" s="16" t="n"/>
      <c r="BX43" s="16" t="n"/>
      <c r="BY43" s="16" t="n"/>
      <c r="BZ43" s="16" t="n"/>
      <c r="CA43" s="16" t="n"/>
      <c r="CB43" s="16" t="n"/>
      <c r="CC43" s="16" t="n"/>
      <c r="CD43" s="16" t="n"/>
      <c r="CE43" s="16" t="n"/>
      <c r="CF43" s="16" t="n"/>
      <c r="CG43" s="16" t="n"/>
      <c r="CH43" s="16" t="n"/>
      <c r="CI43" s="16" t="n"/>
      <c r="CJ43" s="16" t="n"/>
      <c r="CK43" s="16" t="n"/>
      <c r="CL43" s="16" t="n"/>
      <c r="CM43" s="16" t="n"/>
      <c r="CN43" s="16" t="n"/>
      <c r="CO43" s="16" t="n"/>
      <c r="CP43" s="16" t="n"/>
      <c r="CQ43" s="16" t="n"/>
      <c r="CR43" s="16" t="n"/>
      <c r="CS43" s="16" t="n"/>
      <c r="CT43" s="16" t="n"/>
      <c r="CU43" s="16" t="n"/>
    </row>
    <row r="44" hidden="1" ht="22" customHeight="1">
      <c r="A44" s="75" t="n"/>
      <c r="B44" s="75" t="n"/>
      <c r="C44" s="76" t="n"/>
      <c r="D44" s="77" t="n"/>
      <c r="E44" s="77" t="n"/>
      <c r="F44" s="78" t="n"/>
      <c r="G44" s="56">
        <f>IF(OR($D44="",$E44=""),"",$E44-$D44+1)</f>
        <v/>
      </c>
      <c r="H44" s="12">
        <f>IF($A44="","",IF($F44&gt;=100,"完了",IF(AND($E44&lt;&gt;"",$E44&lt;TODAY()),"遅延",IF(OR($D44="",$D44&gt;TODAY()),"未着手","進行中"))))</f>
        <v/>
      </c>
      <c r="I44" s="56">
        <f>IF(OR($A44="",$E44=""),"",IF(AND($E44&lt;TODAY(),$F44&lt;100),TODAY()-$E44,0))</f>
        <v/>
      </c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</row>
    <row r="45" hidden="1" ht="22" customHeight="1">
      <c r="A45" s="75" t="n"/>
      <c r="B45" s="75" t="n"/>
      <c r="C45" s="76" t="n"/>
      <c r="D45" s="77" t="n"/>
      <c r="E45" s="77" t="n"/>
      <c r="F45" s="78" t="n"/>
      <c r="G45" s="57">
        <f>IF(OR($D45="",$E45=""),"",$E45-$D45+1)</f>
        <v/>
      </c>
      <c r="H45" s="15">
        <f>IF($A45="","",IF($F45&gt;=100,"完了",IF(AND($E45&lt;&gt;"",$E45&lt;TODAY()),"遅延",IF(OR($D45="",$D45&gt;TODAY()),"未着手","進行中"))))</f>
        <v/>
      </c>
      <c r="I45" s="57">
        <f>IF(OR($A45="",$E45=""),"",IF(AND($E45&lt;TODAY(),$F45&lt;100),TODAY()-$E45,0))</f>
        <v/>
      </c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16" t="n"/>
      <c r="AI45" s="16" t="n"/>
      <c r="AJ45" s="16" t="n"/>
      <c r="AK45" s="16" t="n"/>
      <c r="AL45" s="16" t="n"/>
      <c r="AM45" s="16" t="n"/>
      <c r="AN45" s="16" t="n"/>
      <c r="AO45" s="16" t="n"/>
      <c r="AP45" s="16" t="n"/>
      <c r="AQ45" s="16" t="n"/>
      <c r="AR45" s="16" t="n"/>
      <c r="AS45" s="16" t="n"/>
      <c r="AT45" s="16" t="n"/>
      <c r="AU45" s="16" t="n"/>
      <c r="AV45" s="16" t="n"/>
      <c r="AW45" s="16" t="n"/>
      <c r="AX45" s="16" t="n"/>
      <c r="AY45" s="16" t="n"/>
      <c r="AZ45" s="16" t="n"/>
      <c r="BA45" s="16" t="n"/>
      <c r="BB45" s="16" t="n"/>
      <c r="BC45" s="16" t="n"/>
      <c r="BD45" s="16" t="n"/>
      <c r="BE45" s="16" t="n"/>
      <c r="BF45" s="16" t="n"/>
      <c r="BG45" s="16" t="n"/>
      <c r="BH45" s="16" t="n"/>
      <c r="BI45" s="16" t="n"/>
      <c r="BJ45" s="16" t="n"/>
      <c r="BK45" s="16" t="n"/>
      <c r="BL45" s="16" t="n"/>
      <c r="BM45" s="16" t="n"/>
      <c r="BN45" s="16" t="n"/>
      <c r="BO45" s="16" t="n"/>
      <c r="BP45" s="16" t="n"/>
      <c r="BQ45" s="16" t="n"/>
      <c r="BR45" s="16" t="n"/>
      <c r="BS45" s="16" t="n"/>
      <c r="BT45" s="16" t="n"/>
      <c r="BU45" s="16" t="n"/>
      <c r="BV45" s="16" t="n"/>
      <c r="BW45" s="16" t="n"/>
      <c r="BX45" s="16" t="n"/>
      <c r="BY45" s="16" t="n"/>
      <c r="BZ45" s="16" t="n"/>
      <c r="CA45" s="16" t="n"/>
      <c r="CB45" s="16" t="n"/>
      <c r="CC45" s="16" t="n"/>
      <c r="CD45" s="16" t="n"/>
      <c r="CE45" s="16" t="n"/>
      <c r="CF45" s="16" t="n"/>
      <c r="CG45" s="16" t="n"/>
      <c r="CH45" s="16" t="n"/>
      <c r="CI45" s="16" t="n"/>
      <c r="CJ45" s="16" t="n"/>
      <c r="CK45" s="16" t="n"/>
      <c r="CL45" s="16" t="n"/>
      <c r="CM45" s="16" t="n"/>
      <c r="CN45" s="16" t="n"/>
      <c r="CO45" s="16" t="n"/>
      <c r="CP45" s="16" t="n"/>
      <c r="CQ45" s="16" t="n"/>
      <c r="CR45" s="16" t="n"/>
      <c r="CS45" s="16" t="n"/>
      <c r="CT45" s="16" t="n"/>
      <c r="CU45" s="16" t="n"/>
    </row>
    <row r="46" hidden="1" ht="22" customHeight="1">
      <c r="A46" s="75" t="n"/>
      <c r="B46" s="75" t="n"/>
      <c r="C46" s="76" t="n"/>
      <c r="D46" s="77" t="n"/>
      <c r="E46" s="77" t="n"/>
      <c r="F46" s="78" t="n"/>
      <c r="G46" s="56">
        <f>IF(OR($D46="",$E46=""),"",$E46-$D46+1)</f>
        <v/>
      </c>
      <c r="H46" s="12">
        <f>IF($A46="","",IF($F46&gt;=100,"完了",IF(AND($E46&lt;&gt;"",$E46&lt;TODAY()),"遅延",IF(OR($D46="",$D46&gt;TODAY()),"未着手","進行中"))))</f>
        <v/>
      </c>
      <c r="I46" s="56">
        <f>IF(OR($A46="",$E46=""),"",IF(AND($E46&lt;TODAY(),$F46&lt;100),TODAY()-$E46,0))</f>
        <v/>
      </c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13" t="n"/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</row>
    <row r="47" hidden="1" ht="22" customHeight="1">
      <c r="A47" s="75" t="n"/>
      <c r="B47" s="75" t="n"/>
      <c r="C47" s="76" t="n"/>
      <c r="D47" s="77" t="n"/>
      <c r="E47" s="77" t="n"/>
      <c r="F47" s="78" t="n"/>
      <c r="G47" s="57">
        <f>IF(OR($D47="",$E47=""),"",$E47-$D47+1)</f>
        <v/>
      </c>
      <c r="H47" s="15">
        <f>IF($A47="","",IF($F47&gt;=100,"完了",IF(AND($E47&lt;&gt;"",$E47&lt;TODAY()),"遅延",IF(OR($D47="",$D47&gt;TODAY()),"未着手","進行中"))))</f>
        <v/>
      </c>
      <c r="I47" s="57">
        <f>IF(OR($A47="",$E47=""),"",IF(AND($E47&lt;TODAY(),$F47&lt;100),TODAY()-$E47,0))</f>
        <v/>
      </c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16" t="n"/>
      <c r="AI47" s="16" t="n"/>
      <c r="AJ47" s="16" t="n"/>
      <c r="AK47" s="16" t="n"/>
      <c r="AL47" s="16" t="n"/>
      <c r="AM47" s="16" t="n"/>
      <c r="AN47" s="16" t="n"/>
      <c r="AO47" s="16" t="n"/>
      <c r="AP47" s="16" t="n"/>
      <c r="AQ47" s="16" t="n"/>
      <c r="AR47" s="16" t="n"/>
      <c r="AS47" s="16" t="n"/>
      <c r="AT47" s="16" t="n"/>
      <c r="AU47" s="16" t="n"/>
      <c r="AV47" s="16" t="n"/>
      <c r="AW47" s="16" t="n"/>
      <c r="AX47" s="16" t="n"/>
      <c r="AY47" s="16" t="n"/>
      <c r="AZ47" s="16" t="n"/>
      <c r="BA47" s="16" t="n"/>
      <c r="BB47" s="16" t="n"/>
      <c r="BC47" s="16" t="n"/>
      <c r="BD47" s="16" t="n"/>
      <c r="BE47" s="16" t="n"/>
      <c r="BF47" s="16" t="n"/>
      <c r="BG47" s="16" t="n"/>
      <c r="BH47" s="16" t="n"/>
      <c r="BI47" s="16" t="n"/>
      <c r="BJ47" s="16" t="n"/>
      <c r="BK47" s="16" t="n"/>
      <c r="BL47" s="16" t="n"/>
      <c r="BM47" s="16" t="n"/>
      <c r="BN47" s="16" t="n"/>
      <c r="BO47" s="16" t="n"/>
      <c r="BP47" s="16" t="n"/>
      <c r="BQ47" s="16" t="n"/>
      <c r="BR47" s="16" t="n"/>
      <c r="BS47" s="16" t="n"/>
      <c r="BT47" s="16" t="n"/>
      <c r="BU47" s="16" t="n"/>
      <c r="BV47" s="16" t="n"/>
      <c r="BW47" s="16" t="n"/>
      <c r="BX47" s="16" t="n"/>
      <c r="BY47" s="16" t="n"/>
      <c r="BZ47" s="16" t="n"/>
      <c r="CA47" s="16" t="n"/>
      <c r="CB47" s="16" t="n"/>
      <c r="CC47" s="16" t="n"/>
      <c r="CD47" s="16" t="n"/>
      <c r="CE47" s="16" t="n"/>
      <c r="CF47" s="16" t="n"/>
      <c r="CG47" s="16" t="n"/>
      <c r="CH47" s="16" t="n"/>
      <c r="CI47" s="16" t="n"/>
      <c r="CJ47" s="16" t="n"/>
      <c r="CK47" s="16" t="n"/>
      <c r="CL47" s="16" t="n"/>
      <c r="CM47" s="16" t="n"/>
      <c r="CN47" s="16" t="n"/>
      <c r="CO47" s="16" t="n"/>
      <c r="CP47" s="16" t="n"/>
      <c r="CQ47" s="16" t="n"/>
      <c r="CR47" s="16" t="n"/>
      <c r="CS47" s="16" t="n"/>
      <c r="CT47" s="16" t="n"/>
      <c r="CU47" s="16" t="n"/>
    </row>
    <row r="48" hidden="1" ht="22" customHeight="1">
      <c r="A48" s="75" t="n"/>
      <c r="B48" s="75" t="n"/>
      <c r="C48" s="76" t="n"/>
      <c r="D48" s="77" t="n"/>
      <c r="E48" s="77" t="n"/>
      <c r="F48" s="78" t="n"/>
      <c r="G48" s="56">
        <f>IF(OR($D48="",$E48=""),"",$E48-$D48+1)</f>
        <v/>
      </c>
      <c r="H48" s="12">
        <f>IF($A48="","",IF($F48&gt;=100,"完了",IF(AND($E48&lt;&gt;"",$E48&lt;TODAY()),"遅延",IF(OR($D48="",$D48&gt;TODAY()),"未着手","進行中"))))</f>
        <v/>
      </c>
      <c r="I48" s="56">
        <f>IF(OR($A48="",$E48=""),"",IF(AND($E48&lt;TODAY(),$F48&lt;100),TODAY()-$E48,0))</f>
        <v/>
      </c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  <c r="AK48" s="13" t="n"/>
      <c r="AL48" s="13" t="n"/>
      <c r="AM48" s="13" t="n"/>
      <c r="AN48" s="13" t="n"/>
      <c r="AO48" s="13" t="n"/>
      <c r="AP48" s="13" t="n"/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3" t="n"/>
      <c r="AZ48" s="13" t="n"/>
      <c r="BA48" s="13" t="n"/>
      <c r="BB48" s="13" t="n"/>
      <c r="BC48" s="13" t="n"/>
      <c r="BD48" s="13" t="n"/>
      <c r="BE48" s="13" t="n"/>
      <c r="BF48" s="13" t="n"/>
      <c r="BG48" s="13" t="n"/>
      <c r="BH48" s="13" t="n"/>
      <c r="BI48" s="13" t="n"/>
      <c r="BJ48" s="13" t="n"/>
      <c r="BK48" s="13" t="n"/>
      <c r="BL48" s="13" t="n"/>
      <c r="BM48" s="13" t="n"/>
      <c r="BN48" s="13" t="n"/>
      <c r="BO48" s="13" t="n"/>
      <c r="BP48" s="13" t="n"/>
      <c r="BQ48" s="13" t="n"/>
      <c r="BR48" s="13" t="n"/>
      <c r="BS48" s="13" t="n"/>
      <c r="BT48" s="13" t="n"/>
      <c r="BU48" s="13" t="n"/>
      <c r="BV48" s="13" t="n"/>
      <c r="BW48" s="13" t="n"/>
      <c r="BX48" s="13" t="n"/>
      <c r="BY48" s="13" t="n"/>
      <c r="BZ48" s="13" t="n"/>
      <c r="CA48" s="13" t="n"/>
      <c r="CB48" s="13" t="n"/>
      <c r="CC48" s="13" t="n"/>
      <c r="CD48" s="13" t="n"/>
      <c r="CE48" s="13" t="n"/>
      <c r="CF48" s="13" t="n"/>
      <c r="CG48" s="13" t="n"/>
      <c r="CH48" s="13" t="n"/>
      <c r="CI48" s="13" t="n"/>
      <c r="CJ48" s="13" t="n"/>
      <c r="CK48" s="13" t="n"/>
      <c r="CL48" s="13" t="n"/>
      <c r="CM48" s="13" t="n"/>
      <c r="CN48" s="13" t="n"/>
      <c r="CO48" s="13" t="n"/>
      <c r="CP48" s="13" t="n"/>
      <c r="CQ48" s="13" t="n"/>
      <c r="CR48" s="13" t="n"/>
      <c r="CS48" s="13" t="n"/>
      <c r="CT48" s="13" t="n"/>
      <c r="CU48" s="13" t="n"/>
    </row>
    <row r="49" hidden="1" ht="22" customHeight="1">
      <c r="A49" s="75" t="n"/>
      <c r="B49" s="75" t="n"/>
      <c r="C49" s="76" t="n"/>
      <c r="D49" s="77" t="n"/>
      <c r="E49" s="77" t="n"/>
      <c r="F49" s="78" t="n"/>
      <c r="G49" s="57">
        <f>IF(OR($D49="",$E49=""),"",$E49-$D49+1)</f>
        <v/>
      </c>
      <c r="H49" s="15">
        <f>IF($A49="","",IF($F49&gt;=100,"完了",IF(AND($E49&lt;&gt;"",$E49&lt;TODAY()),"遅延",IF(OR($D49="",$D49&gt;TODAY()),"未着手","進行中"))))</f>
        <v/>
      </c>
      <c r="I49" s="57">
        <f>IF(OR($A49="",$E49=""),"",IF(AND($E49&lt;TODAY(),$F49&lt;100),TODAY()-$E49,0))</f>
        <v/>
      </c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6" t="n"/>
      <c r="AM49" s="16" t="n"/>
      <c r="AN49" s="16" t="n"/>
      <c r="AO49" s="16" t="n"/>
      <c r="AP49" s="16" t="n"/>
      <c r="AQ49" s="16" t="n"/>
      <c r="AR49" s="16" t="n"/>
      <c r="AS49" s="16" t="n"/>
      <c r="AT49" s="16" t="n"/>
      <c r="AU49" s="16" t="n"/>
      <c r="AV49" s="16" t="n"/>
      <c r="AW49" s="16" t="n"/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16" t="n"/>
      <c r="BG49" s="16" t="n"/>
      <c r="BH49" s="16" t="n"/>
      <c r="BI49" s="16" t="n"/>
      <c r="BJ49" s="16" t="n"/>
      <c r="BK49" s="16" t="n"/>
      <c r="BL49" s="16" t="n"/>
      <c r="BM49" s="16" t="n"/>
      <c r="BN49" s="16" t="n"/>
      <c r="BO49" s="16" t="n"/>
      <c r="BP49" s="16" t="n"/>
      <c r="BQ49" s="16" t="n"/>
      <c r="BR49" s="16" t="n"/>
      <c r="BS49" s="16" t="n"/>
      <c r="BT49" s="16" t="n"/>
      <c r="BU49" s="16" t="n"/>
      <c r="BV49" s="16" t="n"/>
      <c r="BW49" s="16" t="n"/>
      <c r="BX49" s="16" t="n"/>
      <c r="BY49" s="16" t="n"/>
      <c r="BZ49" s="16" t="n"/>
      <c r="CA49" s="16" t="n"/>
      <c r="CB49" s="16" t="n"/>
      <c r="CC49" s="16" t="n"/>
      <c r="CD49" s="16" t="n"/>
      <c r="CE49" s="16" t="n"/>
      <c r="CF49" s="16" t="n"/>
      <c r="CG49" s="16" t="n"/>
      <c r="CH49" s="16" t="n"/>
      <c r="CI49" s="16" t="n"/>
      <c r="CJ49" s="16" t="n"/>
      <c r="CK49" s="16" t="n"/>
      <c r="CL49" s="16" t="n"/>
      <c r="CM49" s="16" t="n"/>
      <c r="CN49" s="16" t="n"/>
      <c r="CO49" s="16" t="n"/>
      <c r="CP49" s="16" t="n"/>
      <c r="CQ49" s="16" t="n"/>
      <c r="CR49" s="16" t="n"/>
      <c r="CS49" s="16" t="n"/>
      <c r="CT49" s="16" t="n"/>
      <c r="CU49" s="16" t="n"/>
    </row>
    <row r="50" hidden="1" ht="22" customHeight="1">
      <c r="A50" s="75" t="n"/>
      <c r="B50" s="75" t="n"/>
      <c r="C50" s="76" t="n"/>
      <c r="D50" s="77" t="n"/>
      <c r="E50" s="77" t="n"/>
      <c r="F50" s="78" t="n"/>
      <c r="G50" s="56">
        <f>IF(OR($D50="",$E50=""),"",$E50-$D50+1)</f>
        <v/>
      </c>
      <c r="H50" s="12">
        <f>IF($A50="","",IF($F50&gt;=100,"完了",IF(AND($E50&lt;&gt;"",$E50&lt;TODAY()),"遅延",IF(OR($D50="",$D50&gt;TODAY()),"未着手","進行中"))))</f>
        <v/>
      </c>
      <c r="I50" s="56">
        <f>IF(OR($A50="",$E50=""),"",IF(AND($E50&lt;TODAY(),$F50&lt;100),TODAY()-$E50,0))</f>
        <v/>
      </c>
      <c r="J50" s="13" t="n"/>
      <c r="K50" s="13" t="n"/>
      <c r="L50" s="13" t="n"/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  <c r="AK50" s="13" t="n"/>
      <c r="AL50" s="13" t="n"/>
      <c r="AM50" s="13" t="n"/>
      <c r="AN50" s="13" t="n"/>
      <c r="AO50" s="13" t="n"/>
      <c r="AP50" s="13" t="n"/>
      <c r="AQ50" s="13" t="n"/>
      <c r="AR50" s="13" t="n"/>
      <c r="AS50" s="13" t="n"/>
      <c r="AT50" s="13" t="n"/>
      <c r="AU50" s="13" t="n"/>
      <c r="AV50" s="13" t="n"/>
      <c r="AW50" s="13" t="n"/>
      <c r="AX50" s="13" t="n"/>
      <c r="AY50" s="13" t="n"/>
      <c r="AZ50" s="13" t="n"/>
      <c r="BA50" s="13" t="n"/>
      <c r="BB50" s="13" t="n"/>
      <c r="BC50" s="13" t="n"/>
      <c r="BD50" s="13" t="n"/>
      <c r="BE50" s="13" t="n"/>
      <c r="BF50" s="13" t="n"/>
      <c r="BG50" s="13" t="n"/>
      <c r="BH50" s="13" t="n"/>
      <c r="BI50" s="13" t="n"/>
      <c r="BJ50" s="13" t="n"/>
      <c r="BK50" s="13" t="n"/>
      <c r="BL50" s="13" t="n"/>
      <c r="BM50" s="13" t="n"/>
      <c r="BN50" s="13" t="n"/>
      <c r="BO50" s="13" t="n"/>
      <c r="BP50" s="13" t="n"/>
      <c r="BQ50" s="13" t="n"/>
      <c r="BR50" s="13" t="n"/>
      <c r="BS50" s="13" t="n"/>
      <c r="BT50" s="13" t="n"/>
      <c r="BU50" s="13" t="n"/>
      <c r="BV50" s="13" t="n"/>
      <c r="BW50" s="13" t="n"/>
      <c r="BX50" s="13" t="n"/>
      <c r="BY50" s="13" t="n"/>
      <c r="BZ50" s="13" t="n"/>
      <c r="CA50" s="13" t="n"/>
      <c r="CB50" s="13" t="n"/>
      <c r="CC50" s="13" t="n"/>
      <c r="CD50" s="13" t="n"/>
      <c r="CE50" s="13" t="n"/>
      <c r="CF50" s="13" t="n"/>
      <c r="CG50" s="13" t="n"/>
      <c r="CH50" s="13" t="n"/>
      <c r="CI50" s="13" t="n"/>
      <c r="CJ50" s="13" t="n"/>
      <c r="CK50" s="13" t="n"/>
      <c r="CL50" s="13" t="n"/>
      <c r="CM50" s="13" t="n"/>
      <c r="CN50" s="13" t="n"/>
      <c r="CO50" s="13" t="n"/>
      <c r="CP50" s="13" t="n"/>
      <c r="CQ50" s="13" t="n"/>
      <c r="CR50" s="13" t="n"/>
      <c r="CS50" s="13" t="n"/>
      <c r="CT50" s="13" t="n"/>
      <c r="CU50" s="13" t="n"/>
    </row>
    <row r="51" hidden="1" ht="22" customHeight="1">
      <c r="A51" s="75" t="n"/>
      <c r="B51" s="75" t="n"/>
      <c r="C51" s="76" t="n"/>
      <c r="D51" s="77" t="n"/>
      <c r="E51" s="77" t="n"/>
      <c r="F51" s="78" t="n"/>
      <c r="G51" s="57">
        <f>IF(OR($D51="",$E51=""),"",$E51-$D51+1)</f>
        <v/>
      </c>
      <c r="H51" s="15">
        <f>IF($A51="","",IF($F51&gt;=100,"完了",IF(AND($E51&lt;&gt;"",$E51&lt;TODAY()),"遅延",IF(OR($D51="",$D51&gt;TODAY()),"未着手","進行中"))))</f>
        <v/>
      </c>
      <c r="I51" s="57">
        <f>IF(OR($A51="",$E51=""),"",IF(AND($E51&lt;TODAY(),$F51&lt;100),TODAY()-$E51,0))</f>
        <v/>
      </c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6" t="n"/>
      <c r="AM51" s="16" t="n"/>
      <c r="AN51" s="16" t="n"/>
      <c r="AO51" s="16" t="n"/>
      <c r="AP51" s="16" t="n"/>
      <c r="AQ51" s="16" t="n"/>
      <c r="AR51" s="16" t="n"/>
      <c r="AS51" s="16" t="n"/>
      <c r="AT51" s="16" t="n"/>
      <c r="AU51" s="16" t="n"/>
      <c r="AV51" s="16" t="n"/>
      <c r="AW51" s="16" t="n"/>
      <c r="AX51" s="16" t="n"/>
      <c r="AY51" s="16" t="n"/>
      <c r="AZ51" s="16" t="n"/>
      <c r="BA51" s="16" t="n"/>
      <c r="BB51" s="16" t="n"/>
      <c r="BC51" s="16" t="n"/>
      <c r="BD51" s="16" t="n"/>
      <c r="BE51" s="16" t="n"/>
      <c r="BF51" s="16" t="n"/>
      <c r="BG51" s="16" t="n"/>
      <c r="BH51" s="16" t="n"/>
      <c r="BI51" s="16" t="n"/>
      <c r="BJ51" s="16" t="n"/>
      <c r="BK51" s="16" t="n"/>
      <c r="BL51" s="16" t="n"/>
      <c r="BM51" s="16" t="n"/>
      <c r="BN51" s="16" t="n"/>
      <c r="BO51" s="16" t="n"/>
      <c r="BP51" s="16" t="n"/>
      <c r="BQ51" s="16" t="n"/>
      <c r="BR51" s="16" t="n"/>
      <c r="BS51" s="16" t="n"/>
      <c r="BT51" s="16" t="n"/>
      <c r="BU51" s="16" t="n"/>
      <c r="BV51" s="16" t="n"/>
      <c r="BW51" s="16" t="n"/>
      <c r="BX51" s="16" t="n"/>
      <c r="BY51" s="16" t="n"/>
      <c r="BZ51" s="16" t="n"/>
      <c r="CA51" s="16" t="n"/>
      <c r="CB51" s="16" t="n"/>
      <c r="CC51" s="16" t="n"/>
      <c r="CD51" s="16" t="n"/>
      <c r="CE51" s="16" t="n"/>
      <c r="CF51" s="16" t="n"/>
      <c r="CG51" s="16" t="n"/>
      <c r="CH51" s="16" t="n"/>
      <c r="CI51" s="16" t="n"/>
      <c r="CJ51" s="16" t="n"/>
      <c r="CK51" s="16" t="n"/>
      <c r="CL51" s="16" t="n"/>
      <c r="CM51" s="16" t="n"/>
      <c r="CN51" s="16" t="n"/>
      <c r="CO51" s="16" t="n"/>
      <c r="CP51" s="16" t="n"/>
      <c r="CQ51" s="16" t="n"/>
      <c r="CR51" s="16" t="n"/>
      <c r="CS51" s="16" t="n"/>
      <c r="CT51" s="16" t="n"/>
      <c r="CU51" s="16" t="n"/>
    </row>
    <row r="52" hidden="1" ht="22" customHeight="1">
      <c r="A52" s="75" t="n"/>
      <c r="B52" s="75" t="n"/>
      <c r="C52" s="76" t="n"/>
      <c r="D52" s="77" t="n"/>
      <c r="E52" s="77" t="n"/>
      <c r="F52" s="78" t="n"/>
      <c r="G52" s="56">
        <f>IF(OR($D52="",$E52=""),"",$E52-$D52+1)</f>
        <v/>
      </c>
      <c r="H52" s="12">
        <f>IF($A52="","",IF($F52&gt;=100,"完了",IF(AND($E52&lt;&gt;"",$E52&lt;TODAY()),"遅延",IF(OR($D52="",$D52&gt;TODAY()),"未着手","進行中"))))</f>
        <v/>
      </c>
      <c r="I52" s="56">
        <f>IF(OR($A52="",$E52=""),"",IF(AND($E52&lt;TODAY(),$F52&lt;100),TODAY()-$E52,0))</f>
        <v/>
      </c>
      <c r="J52" s="13" t="n"/>
      <c r="K52" s="13" t="n"/>
      <c r="L52" s="13" t="n"/>
      <c r="M52" s="13" t="n"/>
      <c r="N52" s="13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13" t="n"/>
      <c r="AB52" s="13" t="n"/>
      <c r="AC52" s="13" t="n"/>
      <c r="AD52" s="13" t="n"/>
      <c r="AE52" s="13" t="n"/>
      <c r="AF52" s="13" t="n"/>
      <c r="AG52" s="13" t="n"/>
      <c r="AH52" s="13" t="n"/>
      <c r="AI52" s="13" t="n"/>
      <c r="AJ52" s="13" t="n"/>
      <c r="AK52" s="13" t="n"/>
      <c r="AL52" s="13" t="n"/>
      <c r="AM52" s="13" t="n"/>
      <c r="AN52" s="13" t="n"/>
      <c r="AO52" s="13" t="n"/>
      <c r="AP52" s="13" t="n"/>
      <c r="AQ52" s="13" t="n"/>
      <c r="AR52" s="13" t="n"/>
      <c r="AS52" s="13" t="n"/>
      <c r="AT52" s="13" t="n"/>
      <c r="AU52" s="13" t="n"/>
      <c r="AV52" s="13" t="n"/>
      <c r="AW52" s="13" t="n"/>
      <c r="AX52" s="13" t="n"/>
      <c r="AY52" s="13" t="n"/>
      <c r="AZ52" s="13" t="n"/>
      <c r="BA52" s="13" t="n"/>
      <c r="BB52" s="13" t="n"/>
      <c r="BC52" s="13" t="n"/>
      <c r="BD52" s="13" t="n"/>
      <c r="BE52" s="13" t="n"/>
      <c r="BF52" s="13" t="n"/>
      <c r="BG52" s="13" t="n"/>
      <c r="BH52" s="13" t="n"/>
      <c r="BI52" s="13" t="n"/>
      <c r="BJ52" s="13" t="n"/>
      <c r="BK52" s="13" t="n"/>
      <c r="BL52" s="13" t="n"/>
      <c r="BM52" s="13" t="n"/>
      <c r="BN52" s="13" t="n"/>
      <c r="BO52" s="13" t="n"/>
      <c r="BP52" s="13" t="n"/>
      <c r="BQ52" s="13" t="n"/>
      <c r="BR52" s="13" t="n"/>
      <c r="BS52" s="13" t="n"/>
      <c r="BT52" s="13" t="n"/>
      <c r="BU52" s="13" t="n"/>
      <c r="BV52" s="13" t="n"/>
      <c r="BW52" s="13" t="n"/>
      <c r="BX52" s="13" t="n"/>
      <c r="BY52" s="13" t="n"/>
      <c r="BZ52" s="13" t="n"/>
      <c r="CA52" s="13" t="n"/>
      <c r="CB52" s="13" t="n"/>
      <c r="CC52" s="13" t="n"/>
      <c r="CD52" s="13" t="n"/>
      <c r="CE52" s="13" t="n"/>
      <c r="CF52" s="13" t="n"/>
      <c r="CG52" s="13" t="n"/>
      <c r="CH52" s="13" t="n"/>
      <c r="CI52" s="13" t="n"/>
      <c r="CJ52" s="13" t="n"/>
      <c r="CK52" s="13" t="n"/>
      <c r="CL52" s="13" t="n"/>
      <c r="CM52" s="13" t="n"/>
      <c r="CN52" s="13" t="n"/>
      <c r="CO52" s="13" t="n"/>
      <c r="CP52" s="13" t="n"/>
      <c r="CQ52" s="13" t="n"/>
      <c r="CR52" s="13" t="n"/>
      <c r="CS52" s="13" t="n"/>
      <c r="CT52" s="13" t="n"/>
      <c r="CU52" s="13" t="n"/>
    </row>
    <row r="53" hidden="1" ht="22" customHeight="1">
      <c r="A53" s="75" t="n"/>
      <c r="B53" s="75" t="n"/>
      <c r="C53" s="76" t="n"/>
      <c r="D53" s="77" t="n"/>
      <c r="E53" s="77" t="n"/>
      <c r="F53" s="78" t="n"/>
      <c r="G53" s="57">
        <f>IF(OR($D53="",$E53=""),"",$E53-$D53+1)</f>
        <v/>
      </c>
      <c r="H53" s="15">
        <f>IF($A53="","",IF($F53&gt;=100,"完了",IF(AND($E53&lt;&gt;"",$E53&lt;TODAY()),"遅延",IF(OR($D53="",$D53&gt;TODAY()),"未着手","進行中"))))</f>
        <v/>
      </c>
      <c r="I53" s="57">
        <f>IF(OR($A53="",$E53=""),"",IF(AND($E53&lt;TODAY(),$F53&lt;100),TODAY()-$E53,0))</f>
        <v/>
      </c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6" t="n"/>
      <c r="AM53" s="16" t="n"/>
      <c r="AN53" s="16" t="n"/>
      <c r="AO53" s="16" t="n"/>
      <c r="AP53" s="16" t="n"/>
      <c r="AQ53" s="16" t="n"/>
      <c r="AR53" s="16" t="n"/>
      <c r="AS53" s="16" t="n"/>
      <c r="AT53" s="16" t="n"/>
      <c r="AU53" s="16" t="n"/>
      <c r="AV53" s="16" t="n"/>
      <c r="AW53" s="16" t="n"/>
      <c r="AX53" s="16" t="n"/>
      <c r="AY53" s="16" t="n"/>
      <c r="AZ53" s="16" t="n"/>
      <c r="BA53" s="16" t="n"/>
      <c r="BB53" s="16" t="n"/>
      <c r="BC53" s="16" t="n"/>
      <c r="BD53" s="16" t="n"/>
      <c r="BE53" s="16" t="n"/>
      <c r="BF53" s="16" t="n"/>
      <c r="BG53" s="16" t="n"/>
      <c r="BH53" s="16" t="n"/>
      <c r="BI53" s="16" t="n"/>
      <c r="BJ53" s="16" t="n"/>
      <c r="BK53" s="16" t="n"/>
      <c r="BL53" s="16" t="n"/>
      <c r="BM53" s="16" t="n"/>
      <c r="BN53" s="16" t="n"/>
      <c r="BO53" s="16" t="n"/>
      <c r="BP53" s="16" t="n"/>
      <c r="BQ53" s="16" t="n"/>
      <c r="BR53" s="16" t="n"/>
      <c r="BS53" s="16" t="n"/>
      <c r="BT53" s="16" t="n"/>
      <c r="BU53" s="16" t="n"/>
      <c r="BV53" s="16" t="n"/>
      <c r="BW53" s="16" t="n"/>
      <c r="BX53" s="16" t="n"/>
      <c r="BY53" s="16" t="n"/>
      <c r="BZ53" s="16" t="n"/>
      <c r="CA53" s="16" t="n"/>
      <c r="CB53" s="16" t="n"/>
      <c r="CC53" s="16" t="n"/>
      <c r="CD53" s="16" t="n"/>
      <c r="CE53" s="16" t="n"/>
      <c r="CF53" s="16" t="n"/>
      <c r="CG53" s="16" t="n"/>
      <c r="CH53" s="16" t="n"/>
      <c r="CI53" s="16" t="n"/>
      <c r="CJ53" s="16" t="n"/>
      <c r="CK53" s="16" t="n"/>
      <c r="CL53" s="16" t="n"/>
      <c r="CM53" s="16" t="n"/>
      <c r="CN53" s="16" t="n"/>
      <c r="CO53" s="16" t="n"/>
      <c r="CP53" s="16" t="n"/>
      <c r="CQ53" s="16" t="n"/>
      <c r="CR53" s="16" t="n"/>
      <c r="CS53" s="16" t="n"/>
      <c r="CT53" s="16" t="n"/>
      <c r="CU53" s="16" t="n"/>
    </row>
    <row r="54" hidden="1" ht="22" customHeight="1">
      <c r="A54" s="75" t="n"/>
      <c r="B54" s="75" t="n"/>
      <c r="C54" s="76" t="n"/>
      <c r="D54" s="77" t="n"/>
      <c r="E54" s="77" t="n"/>
      <c r="F54" s="78" t="n"/>
      <c r="G54" s="56">
        <f>IF(OR($D54="",$E54=""),"",$E54-$D54+1)</f>
        <v/>
      </c>
      <c r="H54" s="12">
        <f>IF($A54="","",IF($F54&gt;=100,"完了",IF(AND($E54&lt;&gt;"",$E54&lt;TODAY()),"遅延",IF(OR($D54="",$D54&gt;TODAY()),"未着手","進行中"))))</f>
        <v/>
      </c>
      <c r="I54" s="56">
        <f>IF(OR($A54="",$E54=""),"",IF(AND($E54&lt;TODAY(),$F54&lt;100),TODAY()-$E54,0))</f>
        <v/>
      </c>
      <c r="J54" s="13" t="n"/>
      <c r="K54" s="13" t="n"/>
      <c r="L54" s="13" t="n"/>
      <c r="M54" s="13" t="n"/>
      <c r="N54" s="13" t="n"/>
      <c r="O54" s="13" t="n"/>
      <c r="P54" s="13" t="n"/>
      <c r="Q54" s="13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13" t="n"/>
      <c r="AB54" s="13" t="n"/>
      <c r="AC54" s="13" t="n"/>
      <c r="AD54" s="13" t="n"/>
      <c r="AE54" s="13" t="n"/>
      <c r="AF54" s="13" t="n"/>
      <c r="AG54" s="13" t="n"/>
      <c r="AH54" s="13" t="n"/>
      <c r="AI54" s="13" t="n"/>
      <c r="AJ54" s="13" t="n"/>
      <c r="AK54" s="13" t="n"/>
      <c r="AL54" s="13" t="n"/>
      <c r="AM54" s="13" t="n"/>
      <c r="AN54" s="13" t="n"/>
      <c r="AO54" s="13" t="n"/>
      <c r="AP54" s="13" t="n"/>
      <c r="AQ54" s="13" t="n"/>
      <c r="AR54" s="13" t="n"/>
      <c r="AS54" s="13" t="n"/>
      <c r="AT54" s="13" t="n"/>
      <c r="AU54" s="13" t="n"/>
      <c r="AV54" s="13" t="n"/>
      <c r="AW54" s="13" t="n"/>
      <c r="AX54" s="13" t="n"/>
      <c r="AY54" s="13" t="n"/>
      <c r="AZ54" s="13" t="n"/>
      <c r="BA54" s="13" t="n"/>
      <c r="BB54" s="13" t="n"/>
      <c r="BC54" s="13" t="n"/>
      <c r="BD54" s="13" t="n"/>
      <c r="BE54" s="13" t="n"/>
      <c r="BF54" s="13" t="n"/>
      <c r="BG54" s="13" t="n"/>
      <c r="BH54" s="13" t="n"/>
      <c r="BI54" s="13" t="n"/>
      <c r="BJ54" s="13" t="n"/>
      <c r="BK54" s="13" t="n"/>
      <c r="BL54" s="13" t="n"/>
      <c r="BM54" s="13" t="n"/>
      <c r="BN54" s="13" t="n"/>
      <c r="BO54" s="13" t="n"/>
      <c r="BP54" s="13" t="n"/>
      <c r="BQ54" s="13" t="n"/>
      <c r="BR54" s="13" t="n"/>
      <c r="BS54" s="13" t="n"/>
      <c r="BT54" s="13" t="n"/>
      <c r="BU54" s="13" t="n"/>
      <c r="BV54" s="13" t="n"/>
      <c r="BW54" s="13" t="n"/>
      <c r="BX54" s="13" t="n"/>
      <c r="BY54" s="13" t="n"/>
      <c r="BZ54" s="13" t="n"/>
      <c r="CA54" s="13" t="n"/>
      <c r="CB54" s="13" t="n"/>
      <c r="CC54" s="13" t="n"/>
      <c r="CD54" s="13" t="n"/>
      <c r="CE54" s="13" t="n"/>
      <c r="CF54" s="13" t="n"/>
      <c r="CG54" s="13" t="n"/>
      <c r="CH54" s="13" t="n"/>
      <c r="CI54" s="13" t="n"/>
      <c r="CJ54" s="13" t="n"/>
      <c r="CK54" s="13" t="n"/>
      <c r="CL54" s="13" t="n"/>
      <c r="CM54" s="13" t="n"/>
      <c r="CN54" s="13" t="n"/>
      <c r="CO54" s="13" t="n"/>
      <c r="CP54" s="13" t="n"/>
      <c r="CQ54" s="13" t="n"/>
      <c r="CR54" s="13" t="n"/>
      <c r="CS54" s="13" t="n"/>
      <c r="CT54" s="13" t="n"/>
      <c r="CU54" s="13" t="n"/>
    </row>
    <row r="55" hidden="1" ht="22" customHeight="1">
      <c r="A55" s="75" t="n"/>
      <c r="B55" s="75" t="n"/>
      <c r="C55" s="76" t="n"/>
      <c r="D55" s="77" t="n"/>
      <c r="E55" s="77" t="n"/>
      <c r="F55" s="78" t="n"/>
      <c r="G55" s="57">
        <f>IF(OR($D55="",$E55=""),"",$E55-$D55+1)</f>
        <v/>
      </c>
      <c r="H55" s="15">
        <f>IF($A55="","",IF($F55&gt;=100,"完了",IF(AND($E55&lt;&gt;"",$E55&lt;TODAY()),"遅延",IF(OR($D55="",$D55&gt;TODAY()),"未着手","進行中"))))</f>
        <v/>
      </c>
      <c r="I55" s="57">
        <f>IF(OR($A55="",$E55=""),"",IF(AND($E55&lt;TODAY(),$F55&lt;100),TODAY()-$E55,0))</f>
        <v/>
      </c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  <c r="AK55" s="16" t="n"/>
      <c r="AL55" s="16" t="n"/>
      <c r="AM55" s="16" t="n"/>
      <c r="AN55" s="16" t="n"/>
      <c r="AO55" s="16" t="n"/>
      <c r="AP55" s="16" t="n"/>
      <c r="AQ55" s="16" t="n"/>
      <c r="AR55" s="16" t="n"/>
      <c r="AS55" s="16" t="n"/>
      <c r="AT55" s="16" t="n"/>
      <c r="AU55" s="16" t="n"/>
      <c r="AV55" s="16" t="n"/>
      <c r="AW55" s="16" t="n"/>
      <c r="AX55" s="16" t="n"/>
      <c r="AY55" s="16" t="n"/>
      <c r="AZ55" s="16" t="n"/>
      <c r="BA55" s="16" t="n"/>
      <c r="BB55" s="16" t="n"/>
      <c r="BC55" s="16" t="n"/>
      <c r="BD55" s="16" t="n"/>
      <c r="BE55" s="16" t="n"/>
      <c r="BF55" s="16" t="n"/>
      <c r="BG55" s="16" t="n"/>
      <c r="BH55" s="16" t="n"/>
      <c r="BI55" s="16" t="n"/>
      <c r="BJ55" s="16" t="n"/>
      <c r="BK55" s="16" t="n"/>
      <c r="BL55" s="16" t="n"/>
      <c r="BM55" s="16" t="n"/>
      <c r="BN55" s="16" t="n"/>
      <c r="BO55" s="16" t="n"/>
      <c r="BP55" s="16" t="n"/>
      <c r="BQ55" s="16" t="n"/>
      <c r="BR55" s="16" t="n"/>
      <c r="BS55" s="16" t="n"/>
      <c r="BT55" s="16" t="n"/>
      <c r="BU55" s="16" t="n"/>
      <c r="BV55" s="16" t="n"/>
      <c r="BW55" s="16" t="n"/>
      <c r="BX55" s="16" t="n"/>
      <c r="BY55" s="16" t="n"/>
      <c r="BZ55" s="16" t="n"/>
      <c r="CA55" s="16" t="n"/>
      <c r="CB55" s="16" t="n"/>
      <c r="CC55" s="16" t="n"/>
      <c r="CD55" s="16" t="n"/>
      <c r="CE55" s="16" t="n"/>
      <c r="CF55" s="16" t="n"/>
      <c r="CG55" s="16" t="n"/>
      <c r="CH55" s="16" t="n"/>
      <c r="CI55" s="16" t="n"/>
      <c r="CJ55" s="16" t="n"/>
      <c r="CK55" s="16" t="n"/>
      <c r="CL55" s="16" t="n"/>
      <c r="CM55" s="16" t="n"/>
      <c r="CN55" s="16" t="n"/>
      <c r="CO55" s="16" t="n"/>
      <c r="CP55" s="16" t="n"/>
      <c r="CQ55" s="16" t="n"/>
      <c r="CR55" s="16" t="n"/>
      <c r="CS55" s="16" t="n"/>
      <c r="CT55" s="16" t="n"/>
      <c r="CU55" s="16" t="n"/>
    </row>
    <row r="56" hidden="1" ht="22" customHeight="1">
      <c r="A56" s="75" t="n"/>
      <c r="B56" s="75" t="n"/>
      <c r="C56" s="76" t="n"/>
      <c r="D56" s="77" t="n"/>
      <c r="E56" s="77" t="n"/>
      <c r="F56" s="78" t="n"/>
      <c r="G56" s="56">
        <f>IF(OR($D56="",$E56=""),"",$E56-$D56+1)</f>
        <v/>
      </c>
      <c r="H56" s="12">
        <f>IF($A56="","",IF($F56&gt;=100,"完了",IF(AND($E56&lt;&gt;"",$E56&lt;TODAY()),"遅延",IF(OR($D56="",$D56&gt;TODAY()),"未着手","進行中"))))</f>
        <v/>
      </c>
      <c r="I56" s="56">
        <f>IF(OR($A56="",$E56=""),"",IF(AND($E56&lt;TODAY(),$F56&lt;100),TODAY()-$E56,0))</f>
        <v/>
      </c>
      <c r="J56" s="13" t="n"/>
      <c r="K56" s="13" t="n"/>
      <c r="L56" s="13" t="n"/>
      <c r="M56" s="13" t="n"/>
      <c r="N56" s="13" t="n"/>
      <c r="O56" s="13" t="n"/>
      <c r="P56" s="13" t="n"/>
      <c r="Q56" s="13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13" t="n"/>
      <c r="AB56" s="13" t="n"/>
      <c r="AC56" s="13" t="n"/>
      <c r="AD56" s="13" t="n"/>
      <c r="AE56" s="13" t="n"/>
      <c r="AF56" s="13" t="n"/>
      <c r="AG56" s="13" t="n"/>
      <c r="AH56" s="13" t="n"/>
      <c r="AI56" s="13" t="n"/>
      <c r="AJ56" s="13" t="n"/>
      <c r="AK56" s="13" t="n"/>
      <c r="AL56" s="13" t="n"/>
      <c r="AM56" s="13" t="n"/>
      <c r="AN56" s="13" t="n"/>
      <c r="AO56" s="13" t="n"/>
      <c r="AP56" s="13" t="n"/>
      <c r="AQ56" s="13" t="n"/>
      <c r="AR56" s="13" t="n"/>
      <c r="AS56" s="13" t="n"/>
      <c r="AT56" s="13" t="n"/>
      <c r="AU56" s="13" t="n"/>
      <c r="AV56" s="13" t="n"/>
      <c r="AW56" s="13" t="n"/>
      <c r="AX56" s="13" t="n"/>
      <c r="AY56" s="13" t="n"/>
      <c r="AZ56" s="13" t="n"/>
      <c r="BA56" s="13" t="n"/>
      <c r="BB56" s="13" t="n"/>
      <c r="BC56" s="13" t="n"/>
      <c r="BD56" s="13" t="n"/>
      <c r="BE56" s="13" t="n"/>
      <c r="BF56" s="13" t="n"/>
      <c r="BG56" s="13" t="n"/>
      <c r="BH56" s="13" t="n"/>
      <c r="BI56" s="13" t="n"/>
      <c r="BJ56" s="13" t="n"/>
      <c r="BK56" s="13" t="n"/>
      <c r="BL56" s="13" t="n"/>
      <c r="BM56" s="13" t="n"/>
      <c r="BN56" s="13" t="n"/>
      <c r="BO56" s="13" t="n"/>
      <c r="BP56" s="13" t="n"/>
      <c r="BQ56" s="13" t="n"/>
      <c r="BR56" s="13" t="n"/>
      <c r="BS56" s="13" t="n"/>
      <c r="BT56" s="13" t="n"/>
      <c r="BU56" s="13" t="n"/>
      <c r="BV56" s="13" t="n"/>
      <c r="BW56" s="13" t="n"/>
      <c r="BX56" s="13" t="n"/>
      <c r="BY56" s="13" t="n"/>
      <c r="BZ56" s="13" t="n"/>
      <c r="CA56" s="13" t="n"/>
      <c r="CB56" s="13" t="n"/>
      <c r="CC56" s="13" t="n"/>
      <c r="CD56" s="13" t="n"/>
      <c r="CE56" s="13" t="n"/>
      <c r="CF56" s="13" t="n"/>
      <c r="CG56" s="13" t="n"/>
      <c r="CH56" s="13" t="n"/>
      <c r="CI56" s="13" t="n"/>
      <c r="CJ56" s="13" t="n"/>
      <c r="CK56" s="13" t="n"/>
      <c r="CL56" s="13" t="n"/>
      <c r="CM56" s="13" t="n"/>
      <c r="CN56" s="13" t="n"/>
      <c r="CO56" s="13" t="n"/>
      <c r="CP56" s="13" t="n"/>
      <c r="CQ56" s="13" t="n"/>
      <c r="CR56" s="13" t="n"/>
      <c r="CS56" s="13" t="n"/>
      <c r="CT56" s="13" t="n"/>
      <c r="CU56" s="13" t="n"/>
    </row>
    <row r="57" hidden="1" ht="22" customHeight="1">
      <c r="A57" s="75" t="n"/>
      <c r="B57" s="75" t="n"/>
      <c r="C57" s="76" t="n"/>
      <c r="D57" s="77" t="n"/>
      <c r="E57" s="77" t="n"/>
      <c r="F57" s="78" t="n"/>
      <c r="G57" s="57">
        <f>IF(OR($D57="",$E57=""),"",$E57-$D57+1)</f>
        <v/>
      </c>
      <c r="H57" s="15">
        <f>IF($A57="","",IF($F57&gt;=100,"完了",IF(AND($E57&lt;&gt;"",$E57&lt;TODAY()),"遅延",IF(OR($D57="",$D57&gt;TODAY()),"未着手","進行中"))))</f>
        <v/>
      </c>
      <c r="I57" s="57">
        <f>IF(OR($A57="",$E57=""),"",IF(AND($E57&lt;TODAY(),$F57&lt;100),TODAY()-$E57,0))</f>
        <v/>
      </c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16" t="n"/>
      <c r="AI57" s="16" t="n"/>
      <c r="AJ57" s="16" t="n"/>
      <c r="AK57" s="16" t="n"/>
      <c r="AL57" s="16" t="n"/>
      <c r="AM57" s="16" t="n"/>
      <c r="AN57" s="16" t="n"/>
      <c r="AO57" s="16" t="n"/>
      <c r="AP57" s="16" t="n"/>
      <c r="AQ57" s="16" t="n"/>
      <c r="AR57" s="16" t="n"/>
      <c r="AS57" s="16" t="n"/>
      <c r="AT57" s="16" t="n"/>
      <c r="AU57" s="16" t="n"/>
      <c r="AV57" s="16" t="n"/>
      <c r="AW57" s="16" t="n"/>
      <c r="AX57" s="16" t="n"/>
      <c r="AY57" s="16" t="n"/>
      <c r="AZ57" s="16" t="n"/>
      <c r="BA57" s="16" t="n"/>
      <c r="BB57" s="16" t="n"/>
      <c r="BC57" s="16" t="n"/>
      <c r="BD57" s="16" t="n"/>
      <c r="BE57" s="16" t="n"/>
      <c r="BF57" s="16" t="n"/>
      <c r="BG57" s="16" t="n"/>
      <c r="BH57" s="16" t="n"/>
      <c r="BI57" s="16" t="n"/>
      <c r="BJ57" s="16" t="n"/>
      <c r="BK57" s="16" t="n"/>
      <c r="BL57" s="16" t="n"/>
      <c r="BM57" s="16" t="n"/>
      <c r="BN57" s="16" t="n"/>
      <c r="BO57" s="16" t="n"/>
      <c r="BP57" s="16" t="n"/>
      <c r="BQ57" s="16" t="n"/>
      <c r="BR57" s="16" t="n"/>
      <c r="BS57" s="16" t="n"/>
      <c r="BT57" s="16" t="n"/>
      <c r="BU57" s="16" t="n"/>
      <c r="BV57" s="16" t="n"/>
      <c r="BW57" s="16" t="n"/>
      <c r="BX57" s="16" t="n"/>
      <c r="BY57" s="16" t="n"/>
      <c r="BZ57" s="16" t="n"/>
      <c r="CA57" s="16" t="n"/>
      <c r="CB57" s="16" t="n"/>
      <c r="CC57" s="16" t="n"/>
      <c r="CD57" s="16" t="n"/>
      <c r="CE57" s="16" t="n"/>
      <c r="CF57" s="16" t="n"/>
      <c r="CG57" s="16" t="n"/>
      <c r="CH57" s="16" t="n"/>
      <c r="CI57" s="16" t="n"/>
      <c r="CJ57" s="16" t="n"/>
      <c r="CK57" s="16" t="n"/>
      <c r="CL57" s="16" t="n"/>
      <c r="CM57" s="16" t="n"/>
      <c r="CN57" s="16" t="n"/>
      <c r="CO57" s="16" t="n"/>
      <c r="CP57" s="16" t="n"/>
      <c r="CQ57" s="16" t="n"/>
      <c r="CR57" s="16" t="n"/>
      <c r="CS57" s="16" t="n"/>
      <c r="CT57" s="16" t="n"/>
      <c r="CU57" s="16" t="n"/>
    </row>
    <row r="58" hidden="1" ht="22" customHeight="1">
      <c r="A58" s="75" t="n"/>
      <c r="B58" s="75" t="n"/>
      <c r="C58" s="76" t="n"/>
      <c r="D58" s="77" t="n"/>
      <c r="E58" s="77" t="n"/>
      <c r="F58" s="78" t="n"/>
      <c r="G58" s="56">
        <f>IF(OR($D58="",$E58=""),"",$E58-$D58+1)</f>
        <v/>
      </c>
      <c r="H58" s="12">
        <f>IF($A58="","",IF($F58&gt;=100,"完了",IF(AND($E58&lt;&gt;"",$E58&lt;TODAY()),"遅延",IF(OR($D58="",$D58&gt;TODAY()),"未着手","進行中"))))</f>
        <v/>
      </c>
      <c r="I58" s="56">
        <f>IF(OR($A58="",$E58=""),"",IF(AND($E58&lt;TODAY(),$F58&lt;100),TODAY()-$E58,0))</f>
        <v/>
      </c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13" t="n"/>
      <c r="AB58" s="13" t="n"/>
      <c r="AC58" s="13" t="n"/>
      <c r="AD58" s="13" t="n"/>
      <c r="AE58" s="13" t="n"/>
      <c r="AF58" s="13" t="n"/>
      <c r="AG58" s="13" t="n"/>
      <c r="AH58" s="13" t="n"/>
      <c r="AI58" s="13" t="n"/>
      <c r="AJ58" s="13" t="n"/>
      <c r="AK58" s="13" t="n"/>
      <c r="AL58" s="13" t="n"/>
      <c r="AM58" s="13" t="n"/>
      <c r="AN58" s="13" t="n"/>
      <c r="AO58" s="13" t="n"/>
      <c r="AP58" s="13" t="n"/>
      <c r="AQ58" s="13" t="n"/>
      <c r="AR58" s="13" t="n"/>
      <c r="AS58" s="13" t="n"/>
      <c r="AT58" s="13" t="n"/>
      <c r="AU58" s="13" t="n"/>
      <c r="AV58" s="13" t="n"/>
      <c r="AW58" s="13" t="n"/>
      <c r="AX58" s="13" t="n"/>
      <c r="AY58" s="13" t="n"/>
      <c r="AZ58" s="13" t="n"/>
      <c r="BA58" s="13" t="n"/>
      <c r="BB58" s="13" t="n"/>
      <c r="BC58" s="13" t="n"/>
      <c r="BD58" s="13" t="n"/>
      <c r="BE58" s="13" t="n"/>
      <c r="BF58" s="13" t="n"/>
      <c r="BG58" s="13" t="n"/>
      <c r="BH58" s="13" t="n"/>
      <c r="BI58" s="13" t="n"/>
      <c r="BJ58" s="13" t="n"/>
      <c r="BK58" s="13" t="n"/>
      <c r="BL58" s="13" t="n"/>
      <c r="BM58" s="13" t="n"/>
      <c r="BN58" s="13" t="n"/>
      <c r="BO58" s="13" t="n"/>
      <c r="BP58" s="13" t="n"/>
      <c r="BQ58" s="13" t="n"/>
      <c r="BR58" s="13" t="n"/>
      <c r="BS58" s="13" t="n"/>
      <c r="BT58" s="13" t="n"/>
      <c r="BU58" s="13" t="n"/>
      <c r="BV58" s="13" t="n"/>
      <c r="BW58" s="13" t="n"/>
      <c r="BX58" s="13" t="n"/>
      <c r="BY58" s="13" t="n"/>
      <c r="BZ58" s="13" t="n"/>
      <c r="CA58" s="13" t="n"/>
      <c r="CB58" s="13" t="n"/>
      <c r="CC58" s="13" t="n"/>
      <c r="CD58" s="13" t="n"/>
      <c r="CE58" s="13" t="n"/>
      <c r="CF58" s="13" t="n"/>
      <c r="CG58" s="13" t="n"/>
      <c r="CH58" s="13" t="n"/>
      <c r="CI58" s="13" t="n"/>
      <c r="CJ58" s="13" t="n"/>
      <c r="CK58" s="13" t="n"/>
      <c r="CL58" s="13" t="n"/>
      <c r="CM58" s="13" t="n"/>
      <c r="CN58" s="13" t="n"/>
      <c r="CO58" s="13" t="n"/>
      <c r="CP58" s="13" t="n"/>
      <c r="CQ58" s="13" t="n"/>
      <c r="CR58" s="13" t="n"/>
      <c r="CS58" s="13" t="n"/>
      <c r="CT58" s="13" t="n"/>
      <c r="CU58" s="13" t="n"/>
    </row>
    <row r="59" hidden="1" ht="22" customHeight="1">
      <c r="A59" s="75" t="n"/>
      <c r="B59" s="75" t="n"/>
      <c r="C59" s="76" t="n"/>
      <c r="D59" s="77" t="n"/>
      <c r="E59" s="77" t="n"/>
      <c r="F59" s="78" t="n"/>
      <c r="G59" s="57">
        <f>IF(OR($D59="",$E59=""),"",$E59-$D59+1)</f>
        <v/>
      </c>
      <c r="H59" s="15">
        <f>IF($A59="","",IF($F59&gt;=100,"完了",IF(AND($E59&lt;&gt;"",$E59&lt;TODAY()),"遅延",IF(OR($D59="",$D59&gt;TODAY()),"未着手","進行中"))))</f>
        <v/>
      </c>
      <c r="I59" s="57">
        <f>IF(OR($A59="",$E59=""),"",IF(AND($E59&lt;TODAY(),$F59&lt;100),TODAY()-$E59,0))</f>
        <v/>
      </c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16" t="n"/>
      <c r="AI59" s="16" t="n"/>
      <c r="AJ59" s="16" t="n"/>
      <c r="AK59" s="16" t="n"/>
      <c r="AL59" s="16" t="n"/>
      <c r="AM59" s="16" t="n"/>
      <c r="AN59" s="16" t="n"/>
      <c r="AO59" s="16" t="n"/>
      <c r="AP59" s="16" t="n"/>
      <c r="AQ59" s="16" t="n"/>
      <c r="AR59" s="16" t="n"/>
      <c r="AS59" s="16" t="n"/>
      <c r="AT59" s="16" t="n"/>
      <c r="AU59" s="16" t="n"/>
      <c r="AV59" s="16" t="n"/>
      <c r="AW59" s="16" t="n"/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6" t="n"/>
      <c r="BG59" s="16" t="n"/>
      <c r="BH59" s="16" t="n"/>
      <c r="BI59" s="16" t="n"/>
      <c r="BJ59" s="16" t="n"/>
      <c r="BK59" s="16" t="n"/>
      <c r="BL59" s="16" t="n"/>
      <c r="BM59" s="16" t="n"/>
      <c r="BN59" s="16" t="n"/>
      <c r="BO59" s="16" t="n"/>
      <c r="BP59" s="16" t="n"/>
      <c r="BQ59" s="16" t="n"/>
      <c r="BR59" s="16" t="n"/>
      <c r="BS59" s="16" t="n"/>
      <c r="BT59" s="16" t="n"/>
      <c r="BU59" s="16" t="n"/>
      <c r="BV59" s="16" t="n"/>
      <c r="BW59" s="16" t="n"/>
      <c r="BX59" s="16" t="n"/>
      <c r="BY59" s="16" t="n"/>
      <c r="BZ59" s="16" t="n"/>
      <c r="CA59" s="16" t="n"/>
      <c r="CB59" s="16" t="n"/>
      <c r="CC59" s="16" t="n"/>
      <c r="CD59" s="16" t="n"/>
      <c r="CE59" s="16" t="n"/>
      <c r="CF59" s="16" t="n"/>
      <c r="CG59" s="16" t="n"/>
      <c r="CH59" s="16" t="n"/>
      <c r="CI59" s="16" t="n"/>
      <c r="CJ59" s="16" t="n"/>
      <c r="CK59" s="16" t="n"/>
      <c r="CL59" s="16" t="n"/>
      <c r="CM59" s="16" t="n"/>
      <c r="CN59" s="16" t="n"/>
      <c r="CO59" s="16" t="n"/>
      <c r="CP59" s="16" t="n"/>
      <c r="CQ59" s="16" t="n"/>
      <c r="CR59" s="16" t="n"/>
      <c r="CS59" s="16" t="n"/>
      <c r="CT59" s="16" t="n"/>
      <c r="CU59" s="16" t="n"/>
    </row>
    <row r="60" hidden="1" ht="22" customHeight="1">
      <c r="A60" s="75" t="n"/>
      <c r="B60" s="75" t="n"/>
      <c r="C60" s="76" t="n"/>
      <c r="D60" s="77" t="n"/>
      <c r="E60" s="77" t="n"/>
      <c r="F60" s="78" t="n"/>
      <c r="G60" s="56">
        <f>IF(OR($D60="",$E60=""),"",$E60-$D60+1)</f>
        <v/>
      </c>
      <c r="H60" s="12">
        <f>IF($A60="","",IF($F60&gt;=100,"完了",IF(AND($E60&lt;&gt;"",$E60&lt;TODAY()),"遅延",IF(OR($D60="",$D60&gt;TODAY()),"未着手","進行中"))))</f>
        <v/>
      </c>
      <c r="I60" s="56">
        <f>IF(OR($A60="",$E60=""),"",IF(AND($E60&lt;TODAY(),$F60&lt;100),TODAY()-$E60,0))</f>
        <v/>
      </c>
      <c r="J60" s="13" t="n"/>
      <c r="K60" s="13" t="n"/>
      <c r="L60" s="13" t="n"/>
      <c r="M60" s="13" t="n"/>
      <c r="N60" s="13" t="n"/>
      <c r="O60" s="13" t="n"/>
      <c r="P60" s="13" t="n"/>
      <c r="Q60" s="13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13" t="n"/>
      <c r="AB60" s="13" t="n"/>
      <c r="AC60" s="13" t="n"/>
      <c r="AD60" s="13" t="n"/>
      <c r="AE60" s="13" t="n"/>
      <c r="AF60" s="13" t="n"/>
      <c r="AG60" s="13" t="n"/>
      <c r="AH60" s="13" t="n"/>
      <c r="AI60" s="13" t="n"/>
      <c r="AJ60" s="13" t="n"/>
      <c r="AK60" s="13" t="n"/>
      <c r="AL60" s="13" t="n"/>
      <c r="AM60" s="13" t="n"/>
      <c r="AN60" s="13" t="n"/>
      <c r="AO60" s="13" t="n"/>
      <c r="AP60" s="13" t="n"/>
      <c r="AQ60" s="13" t="n"/>
      <c r="AR60" s="13" t="n"/>
      <c r="AS60" s="13" t="n"/>
      <c r="AT60" s="13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n"/>
      <c r="BD60" s="13" t="n"/>
      <c r="BE60" s="13" t="n"/>
      <c r="BF60" s="13" t="n"/>
      <c r="BG60" s="13" t="n"/>
      <c r="BH60" s="13" t="n"/>
      <c r="BI60" s="13" t="n"/>
      <c r="BJ60" s="13" t="n"/>
      <c r="BK60" s="13" t="n"/>
      <c r="BL60" s="13" t="n"/>
      <c r="BM60" s="13" t="n"/>
      <c r="BN60" s="13" t="n"/>
      <c r="BO60" s="13" t="n"/>
      <c r="BP60" s="13" t="n"/>
      <c r="BQ60" s="13" t="n"/>
      <c r="BR60" s="13" t="n"/>
      <c r="BS60" s="13" t="n"/>
      <c r="BT60" s="13" t="n"/>
      <c r="BU60" s="13" t="n"/>
      <c r="BV60" s="13" t="n"/>
      <c r="BW60" s="13" t="n"/>
      <c r="BX60" s="13" t="n"/>
      <c r="BY60" s="13" t="n"/>
      <c r="BZ60" s="13" t="n"/>
      <c r="CA60" s="13" t="n"/>
      <c r="CB60" s="13" t="n"/>
      <c r="CC60" s="13" t="n"/>
      <c r="CD60" s="13" t="n"/>
      <c r="CE60" s="13" t="n"/>
      <c r="CF60" s="13" t="n"/>
      <c r="CG60" s="13" t="n"/>
      <c r="CH60" s="13" t="n"/>
      <c r="CI60" s="13" t="n"/>
      <c r="CJ60" s="13" t="n"/>
      <c r="CK60" s="13" t="n"/>
      <c r="CL60" s="13" t="n"/>
      <c r="CM60" s="13" t="n"/>
      <c r="CN60" s="13" t="n"/>
      <c r="CO60" s="13" t="n"/>
      <c r="CP60" s="13" t="n"/>
      <c r="CQ60" s="13" t="n"/>
      <c r="CR60" s="13" t="n"/>
      <c r="CS60" s="13" t="n"/>
      <c r="CT60" s="13" t="n"/>
      <c r="CU60" s="13" t="n"/>
    </row>
    <row r="61" hidden="1" ht="22" customHeight="1">
      <c r="A61" s="75" t="n"/>
      <c r="B61" s="75" t="n"/>
      <c r="C61" s="76" t="n"/>
      <c r="D61" s="77" t="n"/>
      <c r="E61" s="77" t="n"/>
      <c r="F61" s="78" t="n"/>
      <c r="G61" s="57">
        <f>IF(OR($D61="",$E61=""),"",$E61-$D61+1)</f>
        <v/>
      </c>
      <c r="H61" s="15">
        <f>IF($A61="","",IF($F61&gt;=100,"完了",IF(AND($E61&lt;&gt;"",$E61&lt;TODAY()),"遅延",IF(OR($D61="",$D61&gt;TODAY()),"未着手","進行中"))))</f>
        <v/>
      </c>
      <c r="I61" s="57">
        <f>IF(OR($A61="",$E61=""),"",IF(AND($E61&lt;TODAY(),$F61&lt;100),TODAY()-$E61,0))</f>
        <v/>
      </c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16" t="n"/>
      <c r="AI61" s="16" t="n"/>
      <c r="AJ61" s="16" t="n"/>
      <c r="AK61" s="16" t="n"/>
      <c r="AL61" s="16" t="n"/>
      <c r="AM61" s="16" t="n"/>
      <c r="AN61" s="16" t="n"/>
      <c r="AO61" s="16" t="n"/>
      <c r="AP61" s="16" t="n"/>
      <c r="AQ61" s="16" t="n"/>
      <c r="AR61" s="16" t="n"/>
      <c r="AS61" s="16" t="n"/>
      <c r="AT61" s="16" t="n"/>
      <c r="AU61" s="16" t="n"/>
      <c r="AV61" s="16" t="n"/>
      <c r="AW61" s="16" t="n"/>
      <c r="AX61" s="16" t="n"/>
      <c r="AY61" s="16" t="n"/>
      <c r="AZ61" s="16" t="n"/>
      <c r="BA61" s="16" t="n"/>
      <c r="BB61" s="16" t="n"/>
      <c r="BC61" s="16" t="n"/>
      <c r="BD61" s="16" t="n"/>
      <c r="BE61" s="16" t="n"/>
      <c r="BF61" s="16" t="n"/>
      <c r="BG61" s="16" t="n"/>
      <c r="BH61" s="16" t="n"/>
      <c r="BI61" s="16" t="n"/>
      <c r="BJ61" s="16" t="n"/>
      <c r="BK61" s="16" t="n"/>
      <c r="BL61" s="16" t="n"/>
      <c r="BM61" s="16" t="n"/>
      <c r="BN61" s="16" t="n"/>
      <c r="BO61" s="16" t="n"/>
      <c r="BP61" s="16" t="n"/>
      <c r="BQ61" s="16" t="n"/>
      <c r="BR61" s="16" t="n"/>
      <c r="BS61" s="16" t="n"/>
      <c r="BT61" s="16" t="n"/>
      <c r="BU61" s="16" t="n"/>
      <c r="BV61" s="16" t="n"/>
      <c r="BW61" s="16" t="n"/>
      <c r="BX61" s="16" t="n"/>
      <c r="BY61" s="16" t="n"/>
      <c r="BZ61" s="16" t="n"/>
      <c r="CA61" s="16" t="n"/>
      <c r="CB61" s="16" t="n"/>
      <c r="CC61" s="16" t="n"/>
      <c r="CD61" s="16" t="n"/>
      <c r="CE61" s="16" t="n"/>
      <c r="CF61" s="16" t="n"/>
      <c r="CG61" s="16" t="n"/>
      <c r="CH61" s="16" t="n"/>
      <c r="CI61" s="16" t="n"/>
      <c r="CJ61" s="16" t="n"/>
      <c r="CK61" s="16" t="n"/>
      <c r="CL61" s="16" t="n"/>
      <c r="CM61" s="16" t="n"/>
      <c r="CN61" s="16" t="n"/>
      <c r="CO61" s="16" t="n"/>
      <c r="CP61" s="16" t="n"/>
      <c r="CQ61" s="16" t="n"/>
      <c r="CR61" s="16" t="n"/>
      <c r="CS61" s="16" t="n"/>
      <c r="CT61" s="16" t="n"/>
      <c r="CU61" s="16" t="n"/>
    </row>
    <row r="62" hidden="1" ht="22" customHeight="1">
      <c r="A62" s="75" t="n"/>
      <c r="B62" s="75" t="n"/>
      <c r="C62" s="76" t="n"/>
      <c r="D62" s="77" t="n"/>
      <c r="E62" s="77" t="n"/>
      <c r="F62" s="78" t="n"/>
      <c r="G62" s="56">
        <f>IF(OR($D62="",$E62=""),"",$E62-$D62+1)</f>
        <v/>
      </c>
      <c r="H62" s="12">
        <f>IF($A62="","",IF($F62&gt;=100,"完了",IF(AND($E62&lt;&gt;"",$E62&lt;TODAY()),"遅延",IF(OR($D62="",$D62&gt;TODAY()),"未着手","進行中"))))</f>
        <v/>
      </c>
      <c r="I62" s="56">
        <f>IF(OR($A62="",$E62=""),"",IF(AND($E62&lt;TODAY(),$F62&lt;100),TODAY()-$E62,0))</f>
        <v/>
      </c>
      <c r="J62" s="13" t="n"/>
      <c r="K62" s="13" t="n"/>
      <c r="L62" s="13" t="n"/>
      <c r="M62" s="13" t="n"/>
      <c r="N62" s="13" t="n"/>
      <c r="O62" s="13" t="n"/>
      <c r="P62" s="13" t="n"/>
      <c r="Q62" s="13" t="n"/>
      <c r="R62" s="13" t="n"/>
      <c r="S62" s="13" t="n"/>
      <c r="T62" s="13" t="n"/>
      <c r="U62" s="13" t="n"/>
      <c r="V62" s="13" t="n"/>
      <c r="W62" s="13" t="n"/>
      <c r="X62" s="13" t="n"/>
      <c r="Y62" s="13" t="n"/>
      <c r="Z62" s="13" t="n"/>
      <c r="AA62" s="13" t="n"/>
      <c r="AB62" s="13" t="n"/>
      <c r="AC62" s="13" t="n"/>
      <c r="AD62" s="13" t="n"/>
      <c r="AE62" s="13" t="n"/>
      <c r="AF62" s="13" t="n"/>
      <c r="AG62" s="13" t="n"/>
      <c r="AH62" s="13" t="n"/>
      <c r="AI62" s="13" t="n"/>
      <c r="AJ62" s="13" t="n"/>
      <c r="AK62" s="13" t="n"/>
      <c r="AL62" s="13" t="n"/>
      <c r="AM62" s="13" t="n"/>
      <c r="AN62" s="13" t="n"/>
      <c r="AO62" s="13" t="n"/>
      <c r="AP62" s="13" t="n"/>
      <c r="AQ62" s="13" t="n"/>
      <c r="AR62" s="13" t="n"/>
      <c r="AS62" s="13" t="n"/>
      <c r="AT62" s="13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n"/>
      <c r="BD62" s="13" t="n"/>
      <c r="BE62" s="13" t="n"/>
      <c r="BF62" s="13" t="n"/>
      <c r="BG62" s="13" t="n"/>
      <c r="BH62" s="13" t="n"/>
      <c r="BI62" s="13" t="n"/>
      <c r="BJ62" s="13" t="n"/>
      <c r="BK62" s="13" t="n"/>
      <c r="BL62" s="13" t="n"/>
      <c r="BM62" s="13" t="n"/>
      <c r="BN62" s="13" t="n"/>
      <c r="BO62" s="13" t="n"/>
      <c r="BP62" s="13" t="n"/>
      <c r="BQ62" s="13" t="n"/>
      <c r="BR62" s="13" t="n"/>
      <c r="BS62" s="13" t="n"/>
      <c r="BT62" s="13" t="n"/>
      <c r="BU62" s="13" t="n"/>
      <c r="BV62" s="13" t="n"/>
      <c r="BW62" s="13" t="n"/>
      <c r="BX62" s="13" t="n"/>
      <c r="BY62" s="13" t="n"/>
      <c r="BZ62" s="13" t="n"/>
      <c r="CA62" s="13" t="n"/>
      <c r="CB62" s="13" t="n"/>
      <c r="CC62" s="13" t="n"/>
      <c r="CD62" s="13" t="n"/>
      <c r="CE62" s="13" t="n"/>
      <c r="CF62" s="13" t="n"/>
      <c r="CG62" s="13" t="n"/>
      <c r="CH62" s="13" t="n"/>
      <c r="CI62" s="13" t="n"/>
      <c r="CJ62" s="13" t="n"/>
      <c r="CK62" s="13" t="n"/>
      <c r="CL62" s="13" t="n"/>
      <c r="CM62" s="13" t="n"/>
      <c r="CN62" s="13" t="n"/>
      <c r="CO62" s="13" t="n"/>
      <c r="CP62" s="13" t="n"/>
      <c r="CQ62" s="13" t="n"/>
      <c r="CR62" s="13" t="n"/>
      <c r="CS62" s="13" t="n"/>
      <c r="CT62" s="13" t="n"/>
      <c r="CU62" s="13" t="n"/>
    </row>
    <row r="63" hidden="1" ht="22" customHeight="1">
      <c r="A63" s="75" t="n"/>
      <c r="B63" s="75" t="n"/>
      <c r="C63" s="76" t="n"/>
      <c r="D63" s="77" t="n"/>
      <c r="E63" s="77" t="n"/>
      <c r="F63" s="78" t="n"/>
      <c r="G63" s="57">
        <f>IF(OR($D63="",$E63=""),"",$E63-$D63+1)</f>
        <v/>
      </c>
      <c r="H63" s="15">
        <f>IF($A63="","",IF($F63&gt;=100,"完了",IF(AND($E63&lt;&gt;"",$E63&lt;TODAY()),"遅延",IF(OR($D63="",$D63&gt;TODAY()),"未着手","進行中"))))</f>
        <v/>
      </c>
      <c r="I63" s="57">
        <f>IF(OR($A63="",$E63=""),"",IF(AND($E63&lt;TODAY(),$F63&lt;100),TODAY()-$E63,0))</f>
        <v/>
      </c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16" t="n"/>
      <c r="AI63" s="16" t="n"/>
      <c r="AJ63" s="16" t="n"/>
      <c r="AK63" s="16" t="n"/>
      <c r="AL63" s="16" t="n"/>
      <c r="AM63" s="16" t="n"/>
      <c r="AN63" s="16" t="n"/>
      <c r="AO63" s="16" t="n"/>
      <c r="AP63" s="16" t="n"/>
      <c r="AQ63" s="16" t="n"/>
      <c r="AR63" s="16" t="n"/>
      <c r="AS63" s="16" t="n"/>
      <c r="AT63" s="16" t="n"/>
      <c r="AU63" s="16" t="n"/>
      <c r="AV63" s="16" t="n"/>
      <c r="AW63" s="16" t="n"/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16" t="n"/>
      <c r="BG63" s="16" t="n"/>
      <c r="BH63" s="16" t="n"/>
      <c r="BI63" s="16" t="n"/>
      <c r="BJ63" s="16" t="n"/>
      <c r="BK63" s="16" t="n"/>
      <c r="BL63" s="16" t="n"/>
      <c r="BM63" s="16" t="n"/>
      <c r="BN63" s="16" t="n"/>
      <c r="BO63" s="16" t="n"/>
      <c r="BP63" s="16" t="n"/>
      <c r="BQ63" s="16" t="n"/>
      <c r="BR63" s="16" t="n"/>
      <c r="BS63" s="16" t="n"/>
      <c r="BT63" s="16" t="n"/>
      <c r="BU63" s="16" t="n"/>
      <c r="BV63" s="16" t="n"/>
      <c r="BW63" s="16" t="n"/>
      <c r="BX63" s="16" t="n"/>
      <c r="BY63" s="16" t="n"/>
      <c r="BZ63" s="16" t="n"/>
      <c r="CA63" s="16" t="n"/>
      <c r="CB63" s="16" t="n"/>
      <c r="CC63" s="16" t="n"/>
      <c r="CD63" s="16" t="n"/>
      <c r="CE63" s="16" t="n"/>
      <c r="CF63" s="16" t="n"/>
      <c r="CG63" s="16" t="n"/>
      <c r="CH63" s="16" t="n"/>
      <c r="CI63" s="16" t="n"/>
      <c r="CJ63" s="16" t="n"/>
      <c r="CK63" s="16" t="n"/>
      <c r="CL63" s="16" t="n"/>
      <c r="CM63" s="16" t="n"/>
      <c r="CN63" s="16" t="n"/>
      <c r="CO63" s="16" t="n"/>
      <c r="CP63" s="16" t="n"/>
      <c r="CQ63" s="16" t="n"/>
      <c r="CR63" s="16" t="n"/>
      <c r="CS63" s="16" t="n"/>
      <c r="CT63" s="16" t="n"/>
      <c r="CU63" s="16" t="n"/>
    </row>
    <row r="64" hidden="1" ht="22" customHeight="1">
      <c r="A64" s="75" t="n"/>
      <c r="B64" s="75" t="n"/>
      <c r="C64" s="76" t="n"/>
      <c r="D64" s="77" t="n"/>
      <c r="E64" s="77" t="n"/>
      <c r="F64" s="78" t="n"/>
      <c r="G64" s="56">
        <f>IF(OR($D64="",$E64=""),"",$E64-$D64+1)</f>
        <v/>
      </c>
      <c r="H64" s="12">
        <f>IF($A64="","",IF($F64&gt;=100,"完了",IF(AND($E64&lt;&gt;"",$E64&lt;TODAY()),"遅延",IF(OR($D64="",$D64&gt;TODAY()),"未着手","進行中"))))</f>
        <v/>
      </c>
      <c r="I64" s="56">
        <f>IF(OR($A64="",$E64=""),"",IF(AND($E64&lt;TODAY(),$F64&lt;100),TODAY()-$E64,0))</f>
        <v/>
      </c>
      <c r="J64" s="13" t="n"/>
      <c r="K64" s="13" t="n"/>
      <c r="L64" s="13" t="n"/>
      <c r="M64" s="13" t="n"/>
      <c r="N64" s="13" t="n"/>
      <c r="O64" s="13" t="n"/>
      <c r="P64" s="13" t="n"/>
      <c r="Q64" s="13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13" t="n"/>
      <c r="AB64" s="13" t="n"/>
      <c r="AC64" s="13" t="n"/>
      <c r="AD64" s="13" t="n"/>
      <c r="AE64" s="13" t="n"/>
      <c r="AF64" s="13" t="n"/>
      <c r="AG64" s="13" t="n"/>
      <c r="AH64" s="13" t="n"/>
      <c r="AI64" s="13" t="n"/>
      <c r="AJ64" s="13" t="n"/>
      <c r="AK64" s="13" t="n"/>
      <c r="AL64" s="13" t="n"/>
      <c r="AM64" s="13" t="n"/>
      <c r="AN64" s="13" t="n"/>
      <c r="AO64" s="13" t="n"/>
      <c r="AP64" s="13" t="n"/>
      <c r="AQ64" s="13" t="n"/>
      <c r="AR64" s="13" t="n"/>
      <c r="AS64" s="13" t="n"/>
      <c r="AT64" s="13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n"/>
      <c r="BD64" s="13" t="n"/>
      <c r="BE64" s="13" t="n"/>
      <c r="BF64" s="13" t="n"/>
      <c r="BG64" s="13" t="n"/>
      <c r="BH64" s="13" t="n"/>
      <c r="BI64" s="13" t="n"/>
      <c r="BJ64" s="13" t="n"/>
      <c r="BK64" s="13" t="n"/>
      <c r="BL64" s="13" t="n"/>
      <c r="BM64" s="13" t="n"/>
      <c r="BN64" s="13" t="n"/>
      <c r="BO64" s="13" t="n"/>
      <c r="BP64" s="13" t="n"/>
      <c r="BQ64" s="13" t="n"/>
      <c r="BR64" s="13" t="n"/>
      <c r="BS64" s="13" t="n"/>
      <c r="BT64" s="13" t="n"/>
      <c r="BU64" s="13" t="n"/>
      <c r="BV64" s="13" t="n"/>
      <c r="BW64" s="13" t="n"/>
      <c r="BX64" s="13" t="n"/>
      <c r="BY64" s="13" t="n"/>
      <c r="BZ64" s="13" t="n"/>
      <c r="CA64" s="13" t="n"/>
      <c r="CB64" s="13" t="n"/>
      <c r="CC64" s="13" t="n"/>
      <c r="CD64" s="13" t="n"/>
      <c r="CE64" s="13" t="n"/>
      <c r="CF64" s="13" t="n"/>
      <c r="CG64" s="13" t="n"/>
      <c r="CH64" s="13" t="n"/>
      <c r="CI64" s="13" t="n"/>
      <c r="CJ64" s="13" t="n"/>
      <c r="CK64" s="13" t="n"/>
      <c r="CL64" s="13" t="n"/>
      <c r="CM64" s="13" t="n"/>
      <c r="CN64" s="13" t="n"/>
      <c r="CO64" s="13" t="n"/>
      <c r="CP64" s="13" t="n"/>
      <c r="CQ64" s="13" t="n"/>
      <c r="CR64" s="13" t="n"/>
      <c r="CS64" s="13" t="n"/>
      <c r="CT64" s="13" t="n"/>
      <c r="CU64" s="13" t="n"/>
    </row>
    <row r="65" hidden="1" ht="22" customHeight="1">
      <c r="A65" s="75" t="n"/>
      <c r="B65" s="75" t="n"/>
      <c r="C65" s="76" t="n"/>
      <c r="D65" s="77" t="n"/>
      <c r="E65" s="77" t="n"/>
      <c r="F65" s="78" t="n"/>
      <c r="G65" s="57">
        <f>IF(OR($D65="",$E65=""),"",$E65-$D65+1)</f>
        <v/>
      </c>
      <c r="H65" s="15">
        <f>IF($A65="","",IF($F65&gt;=100,"完了",IF(AND($E65&lt;&gt;"",$E65&lt;TODAY()),"遅延",IF(OR($D65="",$D65&gt;TODAY()),"未着手","進行中"))))</f>
        <v/>
      </c>
      <c r="I65" s="57">
        <f>IF(OR($A65="",$E65=""),"",IF(AND($E65&lt;TODAY(),$F65&lt;100),TODAY()-$E65,0))</f>
        <v/>
      </c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16" t="n"/>
      <c r="AI65" s="16" t="n"/>
      <c r="AJ65" s="16" t="n"/>
      <c r="AK65" s="16" t="n"/>
      <c r="AL65" s="16" t="n"/>
      <c r="AM65" s="16" t="n"/>
      <c r="AN65" s="16" t="n"/>
      <c r="AO65" s="16" t="n"/>
      <c r="AP65" s="16" t="n"/>
      <c r="AQ65" s="16" t="n"/>
      <c r="AR65" s="16" t="n"/>
      <c r="AS65" s="16" t="n"/>
      <c r="AT65" s="16" t="n"/>
      <c r="AU65" s="16" t="n"/>
      <c r="AV65" s="16" t="n"/>
      <c r="AW65" s="16" t="n"/>
      <c r="AX65" s="16" t="n"/>
      <c r="AY65" s="16" t="n"/>
      <c r="AZ65" s="16" t="n"/>
      <c r="BA65" s="16" t="n"/>
      <c r="BB65" s="16" t="n"/>
      <c r="BC65" s="16" t="n"/>
      <c r="BD65" s="16" t="n"/>
      <c r="BE65" s="16" t="n"/>
      <c r="BF65" s="16" t="n"/>
      <c r="BG65" s="16" t="n"/>
      <c r="BH65" s="16" t="n"/>
      <c r="BI65" s="16" t="n"/>
      <c r="BJ65" s="16" t="n"/>
      <c r="BK65" s="16" t="n"/>
      <c r="BL65" s="16" t="n"/>
      <c r="BM65" s="16" t="n"/>
      <c r="BN65" s="16" t="n"/>
      <c r="BO65" s="16" t="n"/>
      <c r="BP65" s="16" t="n"/>
      <c r="BQ65" s="16" t="n"/>
      <c r="BR65" s="16" t="n"/>
      <c r="BS65" s="16" t="n"/>
      <c r="BT65" s="16" t="n"/>
      <c r="BU65" s="16" t="n"/>
      <c r="BV65" s="16" t="n"/>
      <c r="BW65" s="16" t="n"/>
      <c r="BX65" s="16" t="n"/>
      <c r="BY65" s="16" t="n"/>
      <c r="BZ65" s="16" t="n"/>
      <c r="CA65" s="16" t="n"/>
      <c r="CB65" s="16" t="n"/>
      <c r="CC65" s="16" t="n"/>
      <c r="CD65" s="16" t="n"/>
      <c r="CE65" s="16" t="n"/>
      <c r="CF65" s="16" t="n"/>
      <c r="CG65" s="16" t="n"/>
      <c r="CH65" s="16" t="n"/>
      <c r="CI65" s="16" t="n"/>
      <c r="CJ65" s="16" t="n"/>
      <c r="CK65" s="16" t="n"/>
      <c r="CL65" s="16" t="n"/>
      <c r="CM65" s="16" t="n"/>
      <c r="CN65" s="16" t="n"/>
      <c r="CO65" s="16" t="n"/>
      <c r="CP65" s="16" t="n"/>
      <c r="CQ65" s="16" t="n"/>
      <c r="CR65" s="16" t="n"/>
      <c r="CS65" s="16" t="n"/>
      <c r="CT65" s="16" t="n"/>
      <c r="CU65" s="16" t="n"/>
    </row>
    <row r="66" hidden="1" ht="22" customHeight="1">
      <c r="A66" s="75" t="n"/>
      <c r="B66" s="75" t="n"/>
      <c r="C66" s="76" t="n"/>
      <c r="D66" s="77" t="n"/>
      <c r="E66" s="77" t="n"/>
      <c r="F66" s="78" t="n"/>
      <c r="G66" s="56">
        <f>IF(OR($D66="",$E66=""),"",$E66-$D66+1)</f>
        <v/>
      </c>
      <c r="H66" s="12">
        <f>IF($A66="","",IF($F66&gt;=100,"完了",IF(AND($E66&lt;&gt;"",$E66&lt;TODAY()),"遅延",IF(OR($D66="",$D66&gt;TODAY()),"未着手","進行中"))))</f>
        <v/>
      </c>
      <c r="I66" s="56">
        <f>IF(OR($A66="",$E66=""),"",IF(AND($E66&lt;TODAY(),$F66&lt;100),TODAY()-$E66,0))</f>
        <v/>
      </c>
      <c r="J66" s="13" t="n"/>
      <c r="K66" s="13" t="n"/>
      <c r="L66" s="13" t="n"/>
      <c r="M66" s="13" t="n"/>
      <c r="N66" s="13" t="n"/>
      <c r="O66" s="13" t="n"/>
      <c r="P66" s="13" t="n"/>
      <c r="Q66" s="13" t="n"/>
      <c r="R66" s="13" t="n"/>
      <c r="S66" s="13" t="n"/>
      <c r="T66" s="13" t="n"/>
      <c r="U66" s="13" t="n"/>
      <c r="V66" s="13" t="n"/>
      <c r="W66" s="13" t="n"/>
      <c r="X66" s="13" t="n"/>
      <c r="Y66" s="13" t="n"/>
      <c r="Z66" s="13" t="n"/>
      <c r="AA66" s="13" t="n"/>
      <c r="AB66" s="13" t="n"/>
      <c r="AC66" s="13" t="n"/>
      <c r="AD66" s="13" t="n"/>
      <c r="AE66" s="13" t="n"/>
      <c r="AF66" s="13" t="n"/>
      <c r="AG66" s="13" t="n"/>
      <c r="AH66" s="13" t="n"/>
      <c r="AI66" s="13" t="n"/>
      <c r="AJ66" s="13" t="n"/>
      <c r="AK66" s="13" t="n"/>
      <c r="AL66" s="13" t="n"/>
      <c r="AM66" s="13" t="n"/>
      <c r="AN66" s="13" t="n"/>
      <c r="AO66" s="13" t="n"/>
      <c r="AP66" s="13" t="n"/>
      <c r="AQ66" s="13" t="n"/>
      <c r="AR66" s="13" t="n"/>
      <c r="AS66" s="13" t="n"/>
      <c r="AT66" s="13" t="n"/>
      <c r="AU66" s="13" t="n"/>
      <c r="AV66" s="13" t="n"/>
      <c r="AW66" s="13" t="n"/>
      <c r="AX66" s="13" t="n"/>
      <c r="AY66" s="13" t="n"/>
      <c r="AZ66" s="13" t="n"/>
      <c r="BA66" s="13" t="n"/>
      <c r="BB66" s="13" t="n"/>
      <c r="BC66" s="13" t="n"/>
      <c r="BD66" s="13" t="n"/>
      <c r="BE66" s="13" t="n"/>
      <c r="BF66" s="13" t="n"/>
      <c r="BG66" s="13" t="n"/>
      <c r="BH66" s="13" t="n"/>
      <c r="BI66" s="13" t="n"/>
      <c r="BJ66" s="13" t="n"/>
      <c r="BK66" s="13" t="n"/>
      <c r="BL66" s="13" t="n"/>
      <c r="BM66" s="13" t="n"/>
      <c r="BN66" s="13" t="n"/>
      <c r="BO66" s="13" t="n"/>
      <c r="BP66" s="13" t="n"/>
      <c r="BQ66" s="13" t="n"/>
      <c r="BR66" s="13" t="n"/>
      <c r="BS66" s="13" t="n"/>
      <c r="BT66" s="13" t="n"/>
      <c r="BU66" s="13" t="n"/>
      <c r="BV66" s="13" t="n"/>
      <c r="BW66" s="13" t="n"/>
      <c r="BX66" s="13" t="n"/>
      <c r="BY66" s="13" t="n"/>
      <c r="BZ66" s="13" t="n"/>
      <c r="CA66" s="13" t="n"/>
      <c r="CB66" s="13" t="n"/>
      <c r="CC66" s="13" t="n"/>
      <c r="CD66" s="13" t="n"/>
      <c r="CE66" s="13" t="n"/>
      <c r="CF66" s="13" t="n"/>
      <c r="CG66" s="13" t="n"/>
      <c r="CH66" s="13" t="n"/>
      <c r="CI66" s="13" t="n"/>
      <c r="CJ66" s="13" t="n"/>
      <c r="CK66" s="13" t="n"/>
      <c r="CL66" s="13" t="n"/>
      <c r="CM66" s="13" t="n"/>
      <c r="CN66" s="13" t="n"/>
      <c r="CO66" s="13" t="n"/>
      <c r="CP66" s="13" t="n"/>
      <c r="CQ66" s="13" t="n"/>
      <c r="CR66" s="13" t="n"/>
      <c r="CS66" s="13" t="n"/>
      <c r="CT66" s="13" t="n"/>
      <c r="CU66" s="13" t="n"/>
    </row>
    <row r="67" hidden="1" ht="22" customHeight="1">
      <c r="A67" s="75" t="n"/>
      <c r="B67" s="75" t="n"/>
      <c r="C67" s="76" t="n"/>
      <c r="D67" s="77" t="n"/>
      <c r="E67" s="77" t="n"/>
      <c r="F67" s="78" t="n"/>
      <c r="G67" s="57">
        <f>IF(OR($D67="",$E67=""),"",$E67-$D67+1)</f>
        <v/>
      </c>
      <c r="H67" s="15">
        <f>IF($A67="","",IF($F67&gt;=100,"完了",IF(AND($E67&lt;&gt;"",$E67&lt;TODAY()),"遅延",IF(OR($D67="",$D67&gt;TODAY()),"未着手","進行中"))))</f>
        <v/>
      </c>
      <c r="I67" s="57">
        <f>IF(OR($A67="",$E67=""),"",IF(AND($E67&lt;TODAY(),$F67&lt;100),TODAY()-$E67,0))</f>
        <v/>
      </c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16" t="n"/>
      <c r="AI67" s="16" t="n"/>
      <c r="AJ67" s="16" t="n"/>
      <c r="AK67" s="16" t="n"/>
      <c r="AL67" s="16" t="n"/>
      <c r="AM67" s="16" t="n"/>
      <c r="AN67" s="16" t="n"/>
      <c r="AO67" s="16" t="n"/>
      <c r="AP67" s="16" t="n"/>
      <c r="AQ67" s="16" t="n"/>
      <c r="AR67" s="16" t="n"/>
      <c r="AS67" s="16" t="n"/>
      <c r="AT67" s="16" t="n"/>
      <c r="AU67" s="16" t="n"/>
      <c r="AV67" s="16" t="n"/>
      <c r="AW67" s="16" t="n"/>
      <c r="AX67" s="16" t="n"/>
      <c r="AY67" s="16" t="n"/>
      <c r="AZ67" s="16" t="n"/>
      <c r="BA67" s="16" t="n"/>
      <c r="BB67" s="16" t="n"/>
      <c r="BC67" s="16" t="n"/>
      <c r="BD67" s="16" t="n"/>
      <c r="BE67" s="16" t="n"/>
      <c r="BF67" s="16" t="n"/>
      <c r="BG67" s="16" t="n"/>
      <c r="BH67" s="16" t="n"/>
      <c r="BI67" s="16" t="n"/>
      <c r="BJ67" s="16" t="n"/>
      <c r="BK67" s="16" t="n"/>
      <c r="BL67" s="16" t="n"/>
      <c r="BM67" s="16" t="n"/>
      <c r="BN67" s="16" t="n"/>
      <c r="BO67" s="16" t="n"/>
      <c r="BP67" s="16" t="n"/>
      <c r="BQ67" s="16" t="n"/>
      <c r="BR67" s="16" t="n"/>
      <c r="BS67" s="16" t="n"/>
      <c r="BT67" s="16" t="n"/>
      <c r="BU67" s="16" t="n"/>
      <c r="BV67" s="16" t="n"/>
      <c r="BW67" s="16" t="n"/>
      <c r="BX67" s="16" t="n"/>
      <c r="BY67" s="16" t="n"/>
      <c r="BZ67" s="16" t="n"/>
      <c r="CA67" s="16" t="n"/>
      <c r="CB67" s="16" t="n"/>
      <c r="CC67" s="16" t="n"/>
      <c r="CD67" s="16" t="n"/>
      <c r="CE67" s="16" t="n"/>
      <c r="CF67" s="16" t="n"/>
      <c r="CG67" s="16" t="n"/>
      <c r="CH67" s="16" t="n"/>
      <c r="CI67" s="16" t="n"/>
      <c r="CJ67" s="16" t="n"/>
      <c r="CK67" s="16" t="n"/>
      <c r="CL67" s="16" t="n"/>
      <c r="CM67" s="16" t="n"/>
      <c r="CN67" s="16" t="n"/>
      <c r="CO67" s="16" t="n"/>
      <c r="CP67" s="16" t="n"/>
      <c r="CQ67" s="16" t="n"/>
      <c r="CR67" s="16" t="n"/>
      <c r="CS67" s="16" t="n"/>
      <c r="CT67" s="16" t="n"/>
      <c r="CU67" s="16" t="n"/>
    </row>
    <row r="68" hidden="1" ht="22" customHeight="1">
      <c r="A68" s="75" t="n"/>
      <c r="B68" s="75" t="n"/>
      <c r="C68" s="76" t="n"/>
      <c r="D68" s="77" t="n"/>
      <c r="E68" s="77" t="n"/>
      <c r="F68" s="78" t="n"/>
      <c r="G68" s="56">
        <f>IF(OR($D68="",$E68=""),"",$E68-$D68+1)</f>
        <v/>
      </c>
      <c r="H68" s="12">
        <f>IF($A68="","",IF($F68&gt;=100,"完了",IF(AND($E68&lt;&gt;"",$E68&lt;TODAY()),"遅延",IF(OR($D68="",$D68&gt;TODAY()),"未着手","進行中"))))</f>
        <v/>
      </c>
      <c r="I68" s="56">
        <f>IF(OR($A68="",$E68=""),"",IF(AND($E68&lt;TODAY(),$F68&lt;100),TODAY()-$E68,0))</f>
        <v/>
      </c>
      <c r="J68" s="13" t="n"/>
      <c r="K68" s="13" t="n"/>
      <c r="L68" s="13" t="n"/>
      <c r="M68" s="13" t="n"/>
      <c r="N68" s="13" t="n"/>
      <c r="O68" s="13" t="n"/>
      <c r="P68" s="13" t="n"/>
      <c r="Q68" s="13" t="n"/>
      <c r="R68" s="13" t="n"/>
      <c r="S68" s="13" t="n"/>
      <c r="T68" s="13" t="n"/>
      <c r="U68" s="13" t="n"/>
      <c r="V68" s="13" t="n"/>
      <c r="W68" s="13" t="n"/>
      <c r="X68" s="13" t="n"/>
      <c r="Y68" s="13" t="n"/>
      <c r="Z68" s="13" t="n"/>
      <c r="AA68" s="13" t="n"/>
      <c r="AB68" s="13" t="n"/>
      <c r="AC68" s="13" t="n"/>
      <c r="AD68" s="13" t="n"/>
      <c r="AE68" s="13" t="n"/>
      <c r="AF68" s="13" t="n"/>
      <c r="AG68" s="13" t="n"/>
      <c r="AH68" s="13" t="n"/>
      <c r="AI68" s="13" t="n"/>
      <c r="AJ68" s="13" t="n"/>
      <c r="AK68" s="13" t="n"/>
      <c r="AL68" s="13" t="n"/>
      <c r="AM68" s="13" t="n"/>
      <c r="AN68" s="13" t="n"/>
      <c r="AO68" s="13" t="n"/>
      <c r="AP68" s="13" t="n"/>
      <c r="AQ68" s="13" t="n"/>
      <c r="AR68" s="13" t="n"/>
      <c r="AS68" s="13" t="n"/>
      <c r="AT68" s="13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n"/>
      <c r="BD68" s="13" t="n"/>
      <c r="BE68" s="13" t="n"/>
      <c r="BF68" s="13" t="n"/>
      <c r="BG68" s="13" t="n"/>
      <c r="BH68" s="13" t="n"/>
      <c r="BI68" s="13" t="n"/>
      <c r="BJ68" s="13" t="n"/>
      <c r="BK68" s="13" t="n"/>
      <c r="BL68" s="13" t="n"/>
      <c r="BM68" s="13" t="n"/>
      <c r="BN68" s="13" t="n"/>
      <c r="BO68" s="13" t="n"/>
      <c r="BP68" s="13" t="n"/>
      <c r="BQ68" s="13" t="n"/>
      <c r="BR68" s="13" t="n"/>
      <c r="BS68" s="13" t="n"/>
      <c r="BT68" s="13" t="n"/>
      <c r="BU68" s="13" t="n"/>
      <c r="BV68" s="13" t="n"/>
      <c r="BW68" s="13" t="n"/>
      <c r="BX68" s="13" t="n"/>
      <c r="BY68" s="13" t="n"/>
      <c r="BZ68" s="13" t="n"/>
      <c r="CA68" s="13" t="n"/>
      <c r="CB68" s="13" t="n"/>
      <c r="CC68" s="13" t="n"/>
      <c r="CD68" s="13" t="n"/>
      <c r="CE68" s="13" t="n"/>
      <c r="CF68" s="13" t="n"/>
      <c r="CG68" s="13" t="n"/>
      <c r="CH68" s="13" t="n"/>
      <c r="CI68" s="13" t="n"/>
      <c r="CJ68" s="13" t="n"/>
      <c r="CK68" s="13" t="n"/>
      <c r="CL68" s="13" t="n"/>
      <c r="CM68" s="13" t="n"/>
      <c r="CN68" s="13" t="n"/>
      <c r="CO68" s="13" t="n"/>
      <c r="CP68" s="13" t="n"/>
      <c r="CQ68" s="13" t="n"/>
      <c r="CR68" s="13" t="n"/>
      <c r="CS68" s="13" t="n"/>
      <c r="CT68" s="13" t="n"/>
      <c r="CU68" s="13" t="n"/>
    </row>
    <row r="69" hidden="1" ht="22" customHeight="1">
      <c r="A69" s="75" t="n"/>
      <c r="B69" s="75" t="n"/>
      <c r="C69" s="76" t="n"/>
      <c r="D69" s="77" t="n"/>
      <c r="E69" s="77" t="n"/>
      <c r="F69" s="78" t="n"/>
      <c r="G69" s="57">
        <f>IF(OR($D69="",$E69=""),"",$E69-$D69+1)</f>
        <v/>
      </c>
      <c r="H69" s="15">
        <f>IF($A69="","",IF($F69&gt;=100,"完了",IF(AND($E69&lt;&gt;"",$E69&lt;TODAY()),"遅延",IF(OR($D69="",$D69&gt;TODAY()),"未着手","進行中"))))</f>
        <v/>
      </c>
      <c r="I69" s="57">
        <f>IF(OR($A69="",$E69=""),"",IF(AND($E69&lt;TODAY(),$F69&lt;100),TODAY()-$E69,0))</f>
        <v/>
      </c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16" t="n"/>
      <c r="AI69" s="16" t="n"/>
      <c r="AJ69" s="16" t="n"/>
      <c r="AK69" s="16" t="n"/>
      <c r="AL69" s="16" t="n"/>
      <c r="AM69" s="16" t="n"/>
      <c r="AN69" s="16" t="n"/>
      <c r="AO69" s="16" t="n"/>
      <c r="AP69" s="16" t="n"/>
      <c r="AQ69" s="16" t="n"/>
      <c r="AR69" s="16" t="n"/>
      <c r="AS69" s="16" t="n"/>
      <c r="AT69" s="16" t="n"/>
      <c r="AU69" s="16" t="n"/>
      <c r="AV69" s="16" t="n"/>
      <c r="AW69" s="16" t="n"/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16" t="n"/>
      <c r="BG69" s="16" t="n"/>
      <c r="BH69" s="16" t="n"/>
      <c r="BI69" s="16" t="n"/>
      <c r="BJ69" s="16" t="n"/>
      <c r="BK69" s="16" t="n"/>
      <c r="BL69" s="16" t="n"/>
      <c r="BM69" s="16" t="n"/>
      <c r="BN69" s="16" t="n"/>
      <c r="BO69" s="16" t="n"/>
      <c r="BP69" s="16" t="n"/>
      <c r="BQ69" s="16" t="n"/>
      <c r="BR69" s="16" t="n"/>
      <c r="BS69" s="16" t="n"/>
      <c r="BT69" s="16" t="n"/>
      <c r="BU69" s="16" t="n"/>
      <c r="BV69" s="16" t="n"/>
      <c r="BW69" s="16" t="n"/>
      <c r="BX69" s="16" t="n"/>
      <c r="BY69" s="16" t="n"/>
      <c r="BZ69" s="16" t="n"/>
      <c r="CA69" s="16" t="n"/>
      <c r="CB69" s="16" t="n"/>
      <c r="CC69" s="16" t="n"/>
      <c r="CD69" s="16" t="n"/>
      <c r="CE69" s="16" t="n"/>
      <c r="CF69" s="16" t="n"/>
      <c r="CG69" s="16" t="n"/>
      <c r="CH69" s="16" t="n"/>
      <c r="CI69" s="16" t="n"/>
      <c r="CJ69" s="16" t="n"/>
      <c r="CK69" s="16" t="n"/>
      <c r="CL69" s="16" t="n"/>
      <c r="CM69" s="16" t="n"/>
      <c r="CN69" s="16" t="n"/>
      <c r="CO69" s="16" t="n"/>
      <c r="CP69" s="16" t="n"/>
      <c r="CQ69" s="16" t="n"/>
      <c r="CR69" s="16" t="n"/>
      <c r="CS69" s="16" t="n"/>
      <c r="CT69" s="16" t="n"/>
      <c r="CU69" s="16" t="n"/>
    </row>
    <row r="70" hidden="1" ht="22" customHeight="1">
      <c r="A70" s="75" t="n"/>
      <c r="B70" s="75" t="n"/>
      <c r="C70" s="76" t="n"/>
      <c r="D70" s="77" t="n"/>
      <c r="E70" s="77" t="n"/>
      <c r="F70" s="78" t="n"/>
      <c r="G70" s="56">
        <f>IF(OR($D70="",$E70=""),"",$E70-$D70+1)</f>
        <v/>
      </c>
      <c r="H70" s="12">
        <f>IF($A70="","",IF($F70&gt;=100,"完了",IF(AND($E70&lt;&gt;"",$E70&lt;TODAY()),"遅延",IF(OR($D70="",$D70&gt;TODAY()),"未着手","進行中"))))</f>
        <v/>
      </c>
      <c r="I70" s="56">
        <f>IF(OR($A70="",$E70=""),"",IF(AND($E70&lt;TODAY(),$F70&lt;100),TODAY()-$E70,0))</f>
        <v/>
      </c>
      <c r="J70" s="13" t="n"/>
      <c r="K70" s="13" t="n"/>
      <c r="L70" s="13" t="n"/>
      <c r="M70" s="13" t="n"/>
      <c r="N70" s="13" t="n"/>
      <c r="O70" s="13" t="n"/>
      <c r="P70" s="13" t="n"/>
      <c r="Q70" s="13" t="n"/>
      <c r="R70" s="13" t="n"/>
      <c r="S70" s="13" t="n"/>
      <c r="T70" s="13" t="n"/>
      <c r="U70" s="13" t="n"/>
      <c r="V70" s="13" t="n"/>
      <c r="W70" s="13" t="n"/>
      <c r="X70" s="13" t="n"/>
      <c r="Y70" s="13" t="n"/>
      <c r="Z70" s="13" t="n"/>
      <c r="AA70" s="13" t="n"/>
      <c r="AB70" s="13" t="n"/>
      <c r="AC70" s="13" t="n"/>
      <c r="AD70" s="13" t="n"/>
      <c r="AE70" s="13" t="n"/>
      <c r="AF70" s="13" t="n"/>
      <c r="AG70" s="13" t="n"/>
      <c r="AH70" s="13" t="n"/>
      <c r="AI70" s="13" t="n"/>
      <c r="AJ70" s="13" t="n"/>
      <c r="AK70" s="13" t="n"/>
      <c r="AL70" s="13" t="n"/>
      <c r="AM70" s="13" t="n"/>
      <c r="AN70" s="13" t="n"/>
      <c r="AO70" s="13" t="n"/>
      <c r="AP70" s="13" t="n"/>
      <c r="AQ70" s="13" t="n"/>
      <c r="AR70" s="13" t="n"/>
      <c r="AS70" s="13" t="n"/>
      <c r="AT70" s="13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n"/>
      <c r="BD70" s="13" t="n"/>
      <c r="BE70" s="13" t="n"/>
      <c r="BF70" s="13" t="n"/>
      <c r="BG70" s="13" t="n"/>
      <c r="BH70" s="13" t="n"/>
      <c r="BI70" s="13" t="n"/>
      <c r="BJ70" s="13" t="n"/>
      <c r="BK70" s="13" t="n"/>
      <c r="BL70" s="13" t="n"/>
      <c r="BM70" s="13" t="n"/>
      <c r="BN70" s="13" t="n"/>
      <c r="BO70" s="13" t="n"/>
      <c r="BP70" s="13" t="n"/>
      <c r="BQ70" s="13" t="n"/>
      <c r="BR70" s="13" t="n"/>
      <c r="BS70" s="13" t="n"/>
      <c r="BT70" s="13" t="n"/>
      <c r="BU70" s="13" t="n"/>
      <c r="BV70" s="13" t="n"/>
      <c r="BW70" s="13" t="n"/>
      <c r="BX70" s="13" t="n"/>
      <c r="BY70" s="13" t="n"/>
      <c r="BZ70" s="13" t="n"/>
      <c r="CA70" s="13" t="n"/>
      <c r="CB70" s="13" t="n"/>
      <c r="CC70" s="13" t="n"/>
      <c r="CD70" s="13" t="n"/>
      <c r="CE70" s="13" t="n"/>
      <c r="CF70" s="13" t="n"/>
      <c r="CG70" s="13" t="n"/>
      <c r="CH70" s="13" t="n"/>
      <c r="CI70" s="13" t="n"/>
      <c r="CJ70" s="13" t="n"/>
      <c r="CK70" s="13" t="n"/>
      <c r="CL70" s="13" t="n"/>
      <c r="CM70" s="13" t="n"/>
      <c r="CN70" s="13" t="n"/>
      <c r="CO70" s="13" t="n"/>
      <c r="CP70" s="13" t="n"/>
      <c r="CQ70" s="13" t="n"/>
      <c r="CR70" s="13" t="n"/>
      <c r="CS70" s="13" t="n"/>
      <c r="CT70" s="13" t="n"/>
      <c r="CU70" s="13" t="n"/>
    </row>
    <row r="71" hidden="1" ht="22" customHeight="1">
      <c r="A71" s="75" t="n"/>
      <c r="B71" s="75" t="n"/>
      <c r="C71" s="76" t="n"/>
      <c r="D71" s="77" t="n"/>
      <c r="E71" s="77" t="n"/>
      <c r="F71" s="78" t="n"/>
      <c r="G71" s="57">
        <f>IF(OR($D71="",$E71=""),"",$E71-$D71+1)</f>
        <v/>
      </c>
      <c r="H71" s="15">
        <f>IF($A71="","",IF($F71&gt;=100,"完了",IF(AND($E71&lt;&gt;"",$E71&lt;TODAY()),"遅延",IF(OR($D71="",$D71&gt;TODAY()),"未着手","進行中"))))</f>
        <v/>
      </c>
      <c r="I71" s="57">
        <f>IF(OR($A71="",$E71=""),"",IF(AND($E71&lt;TODAY(),$F71&lt;100),TODAY()-$E71,0))</f>
        <v/>
      </c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16" t="n"/>
      <c r="AI71" s="16" t="n"/>
      <c r="AJ71" s="16" t="n"/>
      <c r="AK71" s="16" t="n"/>
      <c r="AL71" s="16" t="n"/>
      <c r="AM71" s="16" t="n"/>
      <c r="AN71" s="16" t="n"/>
      <c r="AO71" s="16" t="n"/>
      <c r="AP71" s="16" t="n"/>
      <c r="AQ71" s="16" t="n"/>
      <c r="AR71" s="16" t="n"/>
      <c r="AS71" s="16" t="n"/>
      <c r="AT71" s="16" t="n"/>
      <c r="AU71" s="16" t="n"/>
      <c r="AV71" s="16" t="n"/>
      <c r="AW71" s="16" t="n"/>
      <c r="AX71" s="16" t="n"/>
      <c r="AY71" s="16" t="n"/>
      <c r="AZ71" s="16" t="n"/>
      <c r="BA71" s="16" t="n"/>
      <c r="BB71" s="16" t="n"/>
      <c r="BC71" s="16" t="n"/>
      <c r="BD71" s="16" t="n"/>
      <c r="BE71" s="16" t="n"/>
      <c r="BF71" s="16" t="n"/>
      <c r="BG71" s="16" t="n"/>
      <c r="BH71" s="16" t="n"/>
      <c r="BI71" s="16" t="n"/>
      <c r="BJ71" s="16" t="n"/>
      <c r="BK71" s="16" t="n"/>
      <c r="BL71" s="16" t="n"/>
      <c r="BM71" s="16" t="n"/>
      <c r="BN71" s="16" t="n"/>
      <c r="BO71" s="16" t="n"/>
      <c r="BP71" s="16" t="n"/>
      <c r="BQ71" s="16" t="n"/>
      <c r="BR71" s="16" t="n"/>
      <c r="BS71" s="16" t="n"/>
      <c r="BT71" s="16" t="n"/>
      <c r="BU71" s="16" t="n"/>
      <c r="BV71" s="16" t="n"/>
      <c r="BW71" s="16" t="n"/>
      <c r="BX71" s="16" t="n"/>
      <c r="BY71" s="16" t="n"/>
      <c r="BZ71" s="16" t="n"/>
      <c r="CA71" s="16" t="n"/>
      <c r="CB71" s="16" t="n"/>
      <c r="CC71" s="16" t="n"/>
      <c r="CD71" s="16" t="n"/>
      <c r="CE71" s="16" t="n"/>
      <c r="CF71" s="16" t="n"/>
      <c r="CG71" s="16" t="n"/>
      <c r="CH71" s="16" t="n"/>
      <c r="CI71" s="16" t="n"/>
      <c r="CJ71" s="16" t="n"/>
      <c r="CK71" s="16" t="n"/>
      <c r="CL71" s="16" t="n"/>
      <c r="CM71" s="16" t="n"/>
      <c r="CN71" s="16" t="n"/>
      <c r="CO71" s="16" t="n"/>
      <c r="CP71" s="16" t="n"/>
      <c r="CQ71" s="16" t="n"/>
      <c r="CR71" s="16" t="n"/>
      <c r="CS71" s="16" t="n"/>
      <c r="CT71" s="16" t="n"/>
      <c r="CU71" s="16" t="n"/>
    </row>
    <row r="72" hidden="1" ht="22" customHeight="1">
      <c r="A72" s="75" t="n"/>
      <c r="B72" s="75" t="n"/>
      <c r="C72" s="76" t="n"/>
      <c r="D72" s="77" t="n"/>
      <c r="E72" s="77" t="n"/>
      <c r="F72" s="78" t="n"/>
      <c r="G72" s="56">
        <f>IF(OR($D72="",$E72=""),"",$E72-$D72+1)</f>
        <v/>
      </c>
      <c r="H72" s="12">
        <f>IF($A72="","",IF($F72&gt;=100,"完了",IF(AND($E72&lt;&gt;"",$E72&lt;TODAY()),"遅延",IF(OR($D72="",$D72&gt;TODAY()),"未着手","進行中"))))</f>
        <v/>
      </c>
      <c r="I72" s="56">
        <f>IF(OR($A72="",$E72=""),"",IF(AND($E72&lt;TODAY(),$F72&lt;100),TODAY()-$E72,0))</f>
        <v/>
      </c>
      <c r="J72" s="13" t="n"/>
      <c r="K72" s="13" t="n"/>
      <c r="L72" s="13" t="n"/>
      <c r="M72" s="13" t="n"/>
      <c r="N72" s="13" t="n"/>
      <c r="O72" s="13" t="n"/>
      <c r="P72" s="13" t="n"/>
      <c r="Q72" s="13" t="n"/>
      <c r="R72" s="13" t="n"/>
      <c r="S72" s="13" t="n"/>
      <c r="T72" s="13" t="n"/>
      <c r="U72" s="13" t="n"/>
      <c r="V72" s="13" t="n"/>
      <c r="W72" s="13" t="n"/>
      <c r="X72" s="13" t="n"/>
      <c r="Y72" s="13" t="n"/>
      <c r="Z72" s="13" t="n"/>
      <c r="AA72" s="13" t="n"/>
      <c r="AB72" s="13" t="n"/>
      <c r="AC72" s="13" t="n"/>
      <c r="AD72" s="13" t="n"/>
      <c r="AE72" s="13" t="n"/>
      <c r="AF72" s="13" t="n"/>
      <c r="AG72" s="13" t="n"/>
      <c r="AH72" s="13" t="n"/>
      <c r="AI72" s="13" t="n"/>
      <c r="AJ72" s="13" t="n"/>
      <c r="AK72" s="13" t="n"/>
      <c r="AL72" s="13" t="n"/>
      <c r="AM72" s="13" t="n"/>
      <c r="AN72" s="13" t="n"/>
      <c r="AO72" s="13" t="n"/>
      <c r="AP72" s="13" t="n"/>
      <c r="AQ72" s="13" t="n"/>
      <c r="AR72" s="13" t="n"/>
      <c r="AS72" s="13" t="n"/>
      <c r="AT72" s="13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n"/>
      <c r="BD72" s="13" t="n"/>
      <c r="BE72" s="13" t="n"/>
      <c r="BF72" s="13" t="n"/>
      <c r="BG72" s="13" t="n"/>
      <c r="BH72" s="13" t="n"/>
      <c r="BI72" s="13" t="n"/>
      <c r="BJ72" s="13" t="n"/>
      <c r="BK72" s="13" t="n"/>
      <c r="BL72" s="13" t="n"/>
      <c r="BM72" s="13" t="n"/>
      <c r="BN72" s="13" t="n"/>
      <c r="BO72" s="13" t="n"/>
      <c r="BP72" s="13" t="n"/>
      <c r="BQ72" s="13" t="n"/>
      <c r="BR72" s="13" t="n"/>
      <c r="BS72" s="13" t="n"/>
      <c r="BT72" s="13" t="n"/>
      <c r="BU72" s="13" t="n"/>
      <c r="BV72" s="13" t="n"/>
      <c r="BW72" s="13" t="n"/>
      <c r="BX72" s="13" t="n"/>
      <c r="BY72" s="13" t="n"/>
      <c r="BZ72" s="13" t="n"/>
      <c r="CA72" s="13" t="n"/>
      <c r="CB72" s="13" t="n"/>
      <c r="CC72" s="13" t="n"/>
      <c r="CD72" s="13" t="n"/>
      <c r="CE72" s="13" t="n"/>
      <c r="CF72" s="13" t="n"/>
      <c r="CG72" s="13" t="n"/>
      <c r="CH72" s="13" t="n"/>
      <c r="CI72" s="13" t="n"/>
      <c r="CJ72" s="13" t="n"/>
      <c r="CK72" s="13" t="n"/>
      <c r="CL72" s="13" t="n"/>
      <c r="CM72" s="13" t="n"/>
      <c r="CN72" s="13" t="n"/>
      <c r="CO72" s="13" t="n"/>
      <c r="CP72" s="13" t="n"/>
      <c r="CQ72" s="13" t="n"/>
      <c r="CR72" s="13" t="n"/>
      <c r="CS72" s="13" t="n"/>
      <c r="CT72" s="13" t="n"/>
      <c r="CU72" s="13" t="n"/>
    </row>
    <row r="73" hidden="1" ht="22" customHeight="1">
      <c r="A73" s="75" t="n"/>
      <c r="B73" s="75" t="n"/>
      <c r="C73" s="76" t="n"/>
      <c r="D73" s="77" t="n"/>
      <c r="E73" s="77" t="n"/>
      <c r="F73" s="78" t="n"/>
      <c r="G73" s="57">
        <f>IF(OR($D73="",$E73=""),"",$E73-$D73+1)</f>
        <v/>
      </c>
      <c r="H73" s="15">
        <f>IF($A73="","",IF($F73&gt;=100,"完了",IF(AND($E73&lt;&gt;"",$E73&lt;TODAY()),"遅延",IF(OR($D73="",$D73&gt;TODAY()),"未着手","進行中"))))</f>
        <v/>
      </c>
      <c r="I73" s="57">
        <f>IF(OR($A73="",$E73=""),"",IF(AND($E73&lt;TODAY(),$F73&lt;100),TODAY()-$E73,0))</f>
        <v/>
      </c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16" t="n"/>
      <c r="AI73" s="16" t="n"/>
      <c r="AJ73" s="16" t="n"/>
      <c r="AK73" s="16" t="n"/>
      <c r="AL73" s="16" t="n"/>
      <c r="AM73" s="16" t="n"/>
      <c r="AN73" s="16" t="n"/>
      <c r="AO73" s="16" t="n"/>
      <c r="AP73" s="16" t="n"/>
      <c r="AQ73" s="16" t="n"/>
      <c r="AR73" s="16" t="n"/>
      <c r="AS73" s="16" t="n"/>
      <c r="AT73" s="16" t="n"/>
      <c r="AU73" s="16" t="n"/>
      <c r="AV73" s="16" t="n"/>
      <c r="AW73" s="16" t="n"/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16" t="n"/>
      <c r="BG73" s="16" t="n"/>
      <c r="BH73" s="16" t="n"/>
      <c r="BI73" s="16" t="n"/>
      <c r="BJ73" s="16" t="n"/>
      <c r="BK73" s="16" t="n"/>
      <c r="BL73" s="16" t="n"/>
      <c r="BM73" s="16" t="n"/>
      <c r="BN73" s="16" t="n"/>
      <c r="BO73" s="16" t="n"/>
      <c r="BP73" s="16" t="n"/>
      <c r="BQ73" s="16" t="n"/>
      <c r="BR73" s="16" t="n"/>
      <c r="BS73" s="16" t="n"/>
      <c r="BT73" s="16" t="n"/>
      <c r="BU73" s="16" t="n"/>
      <c r="BV73" s="16" t="n"/>
      <c r="BW73" s="16" t="n"/>
      <c r="BX73" s="16" t="n"/>
      <c r="BY73" s="16" t="n"/>
      <c r="BZ73" s="16" t="n"/>
      <c r="CA73" s="16" t="n"/>
      <c r="CB73" s="16" t="n"/>
      <c r="CC73" s="16" t="n"/>
      <c r="CD73" s="16" t="n"/>
      <c r="CE73" s="16" t="n"/>
      <c r="CF73" s="16" t="n"/>
      <c r="CG73" s="16" t="n"/>
      <c r="CH73" s="16" t="n"/>
      <c r="CI73" s="16" t="n"/>
      <c r="CJ73" s="16" t="n"/>
      <c r="CK73" s="16" t="n"/>
      <c r="CL73" s="16" t="n"/>
      <c r="CM73" s="16" t="n"/>
      <c r="CN73" s="16" t="n"/>
      <c r="CO73" s="16" t="n"/>
      <c r="CP73" s="16" t="n"/>
      <c r="CQ73" s="16" t="n"/>
      <c r="CR73" s="16" t="n"/>
      <c r="CS73" s="16" t="n"/>
      <c r="CT73" s="16" t="n"/>
      <c r="CU73" s="16" t="n"/>
    </row>
    <row r="74" hidden="1" ht="22" customHeight="1">
      <c r="A74" s="75" t="n"/>
      <c r="B74" s="75" t="n"/>
      <c r="C74" s="76" t="n"/>
      <c r="D74" s="77" t="n"/>
      <c r="E74" s="77" t="n"/>
      <c r="F74" s="78" t="n"/>
      <c r="G74" s="56">
        <f>IF(OR($D74="",$E74=""),"",$E74-$D74+1)</f>
        <v/>
      </c>
      <c r="H74" s="12">
        <f>IF($A74="","",IF($F74&gt;=100,"完了",IF(AND($E74&lt;&gt;"",$E74&lt;TODAY()),"遅延",IF(OR($D74="",$D74&gt;TODAY()),"未着手","進行中"))))</f>
        <v/>
      </c>
      <c r="I74" s="56">
        <f>IF(OR($A74="",$E74=""),"",IF(AND($E74&lt;TODAY(),$F74&lt;100),TODAY()-$E74,0))</f>
        <v/>
      </c>
      <c r="J74" s="13" t="n"/>
      <c r="K74" s="13" t="n"/>
      <c r="L74" s="13" t="n"/>
      <c r="M74" s="13" t="n"/>
      <c r="N74" s="13" t="n"/>
      <c r="O74" s="13" t="n"/>
      <c r="P74" s="13" t="n"/>
      <c r="Q74" s="13" t="n"/>
      <c r="R74" s="13" t="n"/>
      <c r="S74" s="13" t="n"/>
      <c r="T74" s="13" t="n"/>
      <c r="U74" s="13" t="n"/>
      <c r="V74" s="13" t="n"/>
      <c r="W74" s="13" t="n"/>
      <c r="X74" s="13" t="n"/>
      <c r="Y74" s="13" t="n"/>
      <c r="Z74" s="13" t="n"/>
      <c r="AA74" s="13" t="n"/>
      <c r="AB74" s="13" t="n"/>
      <c r="AC74" s="13" t="n"/>
      <c r="AD74" s="13" t="n"/>
      <c r="AE74" s="13" t="n"/>
      <c r="AF74" s="13" t="n"/>
      <c r="AG74" s="13" t="n"/>
      <c r="AH74" s="13" t="n"/>
      <c r="AI74" s="13" t="n"/>
      <c r="AJ74" s="13" t="n"/>
      <c r="AK74" s="13" t="n"/>
      <c r="AL74" s="13" t="n"/>
      <c r="AM74" s="13" t="n"/>
      <c r="AN74" s="13" t="n"/>
      <c r="AO74" s="13" t="n"/>
      <c r="AP74" s="13" t="n"/>
      <c r="AQ74" s="13" t="n"/>
      <c r="AR74" s="13" t="n"/>
      <c r="AS74" s="13" t="n"/>
      <c r="AT74" s="13" t="n"/>
      <c r="AU74" s="13" t="n"/>
      <c r="AV74" s="13" t="n"/>
      <c r="AW74" s="13" t="n"/>
      <c r="AX74" s="13" t="n"/>
      <c r="AY74" s="13" t="n"/>
      <c r="AZ74" s="13" t="n"/>
      <c r="BA74" s="13" t="n"/>
      <c r="BB74" s="13" t="n"/>
      <c r="BC74" s="13" t="n"/>
      <c r="BD74" s="13" t="n"/>
      <c r="BE74" s="13" t="n"/>
      <c r="BF74" s="13" t="n"/>
      <c r="BG74" s="13" t="n"/>
      <c r="BH74" s="13" t="n"/>
      <c r="BI74" s="13" t="n"/>
      <c r="BJ74" s="13" t="n"/>
      <c r="BK74" s="13" t="n"/>
      <c r="BL74" s="13" t="n"/>
      <c r="BM74" s="13" t="n"/>
      <c r="BN74" s="13" t="n"/>
      <c r="BO74" s="13" t="n"/>
      <c r="BP74" s="13" t="n"/>
      <c r="BQ74" s="13" t="n"/>
      <c r="BR74" s="13" t="n"/>
      <c r="BS74" s="13" t="n"/>
      <c r="BT74" s="13" t="n"/>
      <c r="BU74" s="13" t="n"/>
      <c r="BV74" s="13" t="n"/>
      <c r="BW74" s="13" t="n"/>
      <c r="BX74" s="13" t="n"/>
      <c r="BY74" s="13" t="n"/>
      <c r="BZ74" s="13" t="n"/>
      <c r="CA74" s="13" t="n"/>
      <c r="CB74" s="13" t="n"/>
      <c r="CC74" s="13" t="n"/>
      <c r="CD74" s="13" t="n"/>
      <c r="CE74" s="13" t="n"/>
      <c r="CF74" s="13" t="n"/>
      <c r="CG74" s="13" t="n"/>
      <c r="CH74" s="13" t="n"/>
      <c r="CI74" s="13" t="n"/>
      <c r="CJ74" s="13" t="n"/>
      <c r="CK74" s="13" t="n"/>
      <c r="CL74" s="13" t="n"/>
      <c r="CM74" s="13" t="n"/>
      <c r="CN74" s="13" t="n"/>
      <c r="CO74" s="13" t="n"/>
      <c r="CP74" s="13" t="n"/>
      <c r="CQ74" s="13" t="n"/>
      <c r="CR74" s="13" t="n"/>
      <c r="CS74" s="13" t="n"/>
      <c r="CT74" s="13" t="n"/>
      <c r="CU74" s="13" t="n"/>
    </row>
    <row r="75" hidden="1" ht="22" customHeight="1">
      <c r="A75" s="75" t="n"/>
      <c r="B75" s="75" t="n"/>
      <c r="C75" s="76" t="n"/>
      <c r="D75" s="77" t="n"/>
      <c r="E75" s="77" t="n"/>
      <c r="F75" s="78" t="n"/>
      <c r="G75" s="57">
        <f>IF(OR($D75="",$E75=""),"",$E75-$D75+1)</f>
        <v/>
      </c>
      <c r="H75" s="15">
        <f>IF($A75="","",IF($F75&gt;=100,"完了",IF(AND($E75&lt;&gt;"",$E75&lt;TODAY()),"遅延",IF(OR($D75="",$D75&gt;TODAY()),"未着手","進行中"))))</f>
        <v/>
      </c>
      <c r="I75" s="57">
        <f>IF(OR($A75="",$E75=""),"",IF(AND($E75&lt;TODAY(),$F75&lt;100),TODAY()-$E75,0))</f>
        <v/>
      </c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16" t="n"/>
      <c r="AI75" s="16" t="n"/>
      <c r="AJ75" s="16" t="n"/>
      <c r="AK75" s="16" t="n"/>
      <c r="AL75" s="16" t="n"/>
      <c r="AM75" s="16" t="n"/>
      <c r="AN75" s="16" t="n"/>
      <c r="AO75" s="16" t="n"/>
      <c r="AP75" s="16" t="n"/>
      <c r="AQ75" s="16" t="n"/>
      <c r="AR75" s="16" t="n"/>
      <c r="AS75" s="16" t="n"/>
      <c r="AT75" s="16" t="n"/>
      <c r="AU75" s="16" t="n"/>
      <c r="AV75" s="16" t="n"/>
      <c r="AW75" s="16" t="n"/>
      <c r="AX75" s="16" t="n"/>
      <c r="AY75" s="16" t="n"/>
      <c r="AZ75" s="16" t="n"/>
      <c r="BA75" s="16" t="n"/>
      <c r="BB75" s="16" t="n"/>
      <c r="BC75" s="16" t="n"/>
      <c r="BD75" s="16" t="n"/>
      <c r="BE75" s="16" t="n"/>
      <c r="BF75" s="16" t="n"/>
      <c r="BG75" s="16" t="n"/>
      <c r="BH75" s="16" t="n"/>
      <c r="BI75" s="16" t="n"/>
      <c r="BJ75" s="16" t="n"/>
      <c r="BK75" s="16" t="n"/>
      <c r="BL75" s="16" t="n"/>
      <c r="BM75" s="16" t="n"/>
      <c r="BN75" s="16" t="n"/>
      <c r="BO75" s="16" t="n"/>
      <c r="BP75" s="16" t="n"/>
      <c r="BQ75" s="16" t="n"/>
      <c r="BR75" s="16" t="n"/>
      <c r="BS75" s="16" t="n"/>
      <c r="BT75" s="16" t="n"/>
      <c r="BU75" s="16" t="n"/>
      <c r="BV75" s="16" t="n"/>
      <c r="BW75" s="16" t="n"/>
      <c r="BX75" s="16" t="n"/>
      <c r="BY75" s="16" t="n"/>
      <c r="BZ75" s="16" t="n"/>
      <c r="CA75" s="16" t="n"/>
      <c r="CB75" s="16" t="n"/>
      <c r="CC75" s="16" t="n"/>
      <c r="CD75" s="16" t="n"/>
      <c r="CE75" s="16" t="n"/>
      <c r="CF75" s="16" t="n"/>
      <c r="CG75" s="16" t="n"/>
      <c r="CH75" s="16" t="n"/>
      <c r="CI75" s="16" t="n"/>
      <c r="CJ75" s="16" t="n"/>
      <c r="CK75" s="16" t="n"/>
      <c r="CL75" s="16" t="n"/>
      <c r="CM75" s="16" t="n"/>
      <c r="CN75" s="16" t="n"/>
      <c r="CO75" s="16" t="n"/>
      <c r="CP75" s="16" t="n"/>
      <c r="CQ75" s="16" t="n"/>
      <c r="CR75" s="16" t="n"/>
      <c r="CS75" s="16" t="n"/>
      <c r="CT75" s="16" t="n"/>
      <c r="CU75" s="16" t="n"/>
    </row>
    <row r="76" hidden="1" ht="22" customHeight="1">
      <c r="A76" s="75" t="n"/>
      <c r="B76" s="75" t="n"/>
      <c r="C76" s="76" t="n"/>
      <c r="D76" s="77" t="n"/>
      <c r="E76" s="77" t="n"/>
      <c r="F76" s="78" t="n"/>
      <c r="G76" s="56">
        <f>IF(OR($D76="",$E76=""),"",$E76-$D76+1)</f>
        <v/>
      </c>
      <c r="H76" s="12">
        <f>IF($A76="","",IF($F76&gt;=100,"完了",IF(AND($E76&lt;&gt;"",$E76&lt;TODAY()),"遅延",IF(OR($D76="",$D76&gt;TODAY()),"未着手","進行中"))))</f>
        <v/>
      </c>
      <c r="I76" s="56">
        <f>IF(OR($A76="",$E76=""),"",IF(AND($E76&lt;TODAY(),$F76&lt;100),TODAY()-$E76,0))</f>
        <v/>
      </c>
      <c r="J76" s="13" t="n"/>
      <c r="K76" s="13" t="n"/>
      <c r="L76" s="13" t="n"/>
      <c r="M76" s="13" t="n"/>
      <c r="N76" s="13" t="n"/>
      <c r="O76" s="13" t="n"/>
      <c r="P76" s="13" t="n"/>
      <c r="Q76" s="13" t="n"/>
      <c r="R76" s="13" t="n"/>
      <c r="S76" s="13" t="n"/>
      <c r="T76" s="13" t="n"/>
      <c r="U76" s="13" t="n"/>
      <c r="V76" s="13" t="n"/>
      <c r="W76" s="13" t="n"/>
      <c r="X76" s="13" t="n"/>
      <c r="Y76" s="13" t="n"/>
      <c r="Z76" s="13" t="n"/>
      <c r="AA76" s="13" t="n"/>
      <c r="AB76" s="13" t="n"/>
      <c r="AC76" s="13" t="n"/>
      <c r="AD76" s="13" t="n"/>
      <c r="AE76" s="13" t="n"/>
      <c r="AF76" s="13" t="n"/>
      <c r="AG76" s="13" t="n"/>
      <c r="AH76" s="13" t="n"/>
      <c r="AI76" s="13" t="n"/>
      <c r="AJ76" s="13" t="n"/>
      <c r="AK76" s="13" t="n"/>
      <c r="AL76" s="13" t="n"/>
      <c r="AM76" s="13" t="n"/>
      <c r="AN76" s="13" t="n"/>
      <c r="AO76" s="13" t="n"/>
      <c r="AP76" s="13" t="n"/>
      <c r="AQ76" s="13" t="n"/>
      <c r="AR76" s="13" t="n"/>
      <c r="AS76" s="13" t="n"/>
      <c r="AT76" s="13" t="n"/>
      <c r="AU76" s="13" t="n"/>
      <c r="AV76" s="13" t="n"/>
      <c r="AW76" s="13" t="n"/>
      <c r="AX76" s="13" t="n"/>
      <c r="AY76" s="13" t="n"/>
      <c r="AZ76" s="13" t="n"/>
      <c r="BA76" s="13" t="n"/>
      <c r="BB76" s="13" t="n"/>
      <c r="BC76" s="13" t="n"/>
      <c r="BD76" s="13" t="n"/>
      <c r="BE76" s="13" t="n"/>
      <c r="BF76" s="13" t="n"/>
      <c r="BG76" s="13" t="n"/>
      <c r="BH76" s="13" t="n"/>
      <c r="BI76" s="13" t="n"/>
      <c r="BJ76" s="13" t="n"/>
      <c r="BK76" s="13" t="n"/>
      <c r="BL76" s="13" t="n"/>
      <c r="BM76" s="13" t="n"/>
      <c r="BN76" s="13" t="n"/>
      <c r="BO76" s="13" t="n"/>
      <c r="BP76" s="13" t="n"/>
      <c r="BQ76" s="13" t="n"/>
      <c r="BR76" s="13" t="n"/>
      <c r="BS76" s="13" t="n"/>
      <c r="BT76" s="13" t="n"/>
      <c r="BU76" s="13" t="n"/>
      <c r="BV76" s="13" t="n"/>
      <c r="BW76" s="13" t="n"/>
      <c r="BX76" s="13" t="n"/>
      <c r="BY76" s="13" t="n"/>
      <c r="BZ76" s="13" t="n"/>
      <c r="CA76" s="13" t="n"/>
      <c r="CB76" s="13" t="n"/>
      <c r="CC76" s="13" t="n"/>
      <c r="CD76" s="13" t="n"/>
      <c r="CE76" s="13" t="n"/>
      <c r="CF76" s="13" t="n"/>
      <c r="CG76" s="13" t="n"/>
      <c r="CH76" s="13" t="n"/>
      <c r="CI76" s="13" t="n"/>
      <c r="CJ76" s="13" t="n"/>
      <c r="CK76" s="13" t="n"/>
      <c r="CL76" s="13" t="n"/>
      <c r="CM76" s="13" t="n"/>
      <c r="CN76" s="13" t="n"/>
      <c r="CO76" s="13" t="n"/>
      <c r="CP76" s="13" t="n"/>
      <c r="CQ76" s="13" t="n"/>
      <c r="CR76" s="13" t="n"/>
      <c r="CS76" s="13" t="n"/>
      <c r="CT76" s="13" t="n"/>
      <c r="CU76" s="13" t="n"/>
    </row>
    <row r="77" hidden="1" ht="22" customHeight="1">
      <c r="A77" s="75" t="n"/>
      <c r="B77" s="75" t="n"/>
      <c r="C77" s="76" t="n"/>
      <c r="D77" s="77" t="n"/>
      <c r="E77" s="77" t="n"/>
      <c r="F77" s="78" t="n"/>
      <c r="G77" s="57">
        <f>IF(OR($D77="",$E77=""),"",$E77-$D77+1)</f>
        <v/>
      </c>
      <c r="H77" s="15">
        <f>IF($A77="","",IF($F77&gt;=100,"完了",IF(AND($E77&lt;&gt;"",$E77&lt;TODAY()),"遅延",IF(OR($D77="",$D77&gt;TODAY()),"未着手","進行中"))))</f>
        <v/>
      </c>
      <c r="I77" s="57">
        <f>IF(OR($A77="",$E77=""),"",IF(AND($E77&lt;TODAY(),$F77&lt;100),TODAY()-$E77,0))</f>
        <v/>
      </c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16" t="n"/>
      <c r="AI77" s="16" t="n"/>
      <c r="AJ77" s="16" t="n"/>
      <c r="AK77" s="16" t="n"/>
      <c r="AL77" s="16" t="n"/>
      <c r="AM77" s="16" t="n"/>
      <c r="AN77" s="16" t="n"/>
      <c r="AO77" s="16" t="n"/>
      <c r="AP77" s="16" t="n"/>
      <c r="AQ77" s="16" t="n"/>
      <c r="AR77" s="16" t="n"/>
      <c r="AS77" s="16" t="n"/>
      <c r="AT77" s="16" t="n"/>
      <c r="AU77" s="16" t="n"/>
      <c r="AV77" s="16" t="n"/>
      <c r="AW77" s="16" t="n"/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6" t="n"/>
      <c r="BG77" s="16" t="n"/>
      <c r="BH77" s="16" t="n"/>
      <c r="BI77" s="16" t="n"/>
      <c r="BJ77" s="16" t="n"/>
      <c r="BK77" s="16" t="n"/>
      <c r="BL77" s="16" t="n"/>
      <c r="BM77" s="16" t="n"/>
      <c r="BN77" s="16" t="n"/>
      <c r="BO77" s="16" t="n"/>
      <c r="BP77" s="16" t="n"/>
      <c r="BQ77" s="16" t="n"/>
      <c r="BR77" s="16" t="n"/>
      <c r="BS77" s="16" t="n"/>
      <c r="BT77" s="16" t="n"/>
      <c r="BU77" s="16" t="n"/>
      <c r="BV77" s="16" t="n"/>
      <c r="BW77" s="16" t="n"/>
      <c r="BX77" s="16" t="n"/>
      <c r="BY77" s="16" t="n"/>
      <c r="BZ77" s="16" t="n"/>
      <c r="CA77" s="16" t="n"/>
      <c r="CB77" s="16" t="n"/>
      <c r="CC77" s="16" t="n"/>
      <c r="CD77" s="16" t="n"/>
      <c r="CE77" s="16" t="n"/>
      <c r="CF77" s="16" t="n"/>
      <c r="CG77" s="16" t="n"/>
      <c r="CH77" s="16" t="n"/>
      <c r="CI77" s="16" t="n"/>
      <c r="CJ77" s="16" t="n"/>
      <c r="CK77" s="16" t="n"/>
      <c r="CL77" s="16" t="n"/>
      <c r="CM77" s="16" t="n"/>
      <c r="CN77" s="16" t="n"/>
      <c r="CO77" s="16" t="n"/>
      <c r="CP77" s="16" t="n"/>
      <c r="CQ77" s="16" t="n"/>
      <c r="CR77" s="16" t="n"/>
      <c r="CS77" s="16" t="n"/>
      <c r="CT77" s="16" t="n"/>
      <c r="CU77" s="16" t="n"/>
    </row>
    <row r="78" hidden="1" ht="22" customHeight="1">
      <c r="A78" s="75" t="n"/>
      <c r="B78" s="75" t="n"/>
      <c r="C78" s="76" t="n"/>
      <c r="D78" s="77" t="n"/>
      <c r="E78" s="77" t="n"/>
      <c r="F78" s="78" t="n"/>
      <c r="G78" s="56">
        <f>IF(OR($D78="",$E78=""),"",$E78-$D78+1)</f>
        <v/>
      </c>
      <c r="H78" s="12">
        <f>IF($A78="","",IF($F78&gt;=100,"完了",IF(AND($E78&lt;&gt;"",$E78&lt;TODAY()),"遅延",IF(OR($D78="",$D78&gt;TODAY()),"未着手","進行中"))))</f>
        <v/>
      </c>
      <c r="I78" s="56">
        <f>IF(OR($A78="",$E78=""),"",IF(AND($E78&lt;TODAY(),$F78&lt;100),TODAY()-$E78,0))</f>
        <v/>
      </c>
      <c r="J78" s="13" t="n"/>
      <c r="K78" s="13" t="n"/>
      <c r="L78" s="13" t="n"/>
      <c r="M78" s="13" t="n"/>
      <c r="N78" s="13" t="n"/>
      <c r="O78" s="13" t="n"/>
      <c r="P78" s="13" t="n"/>
      <c r="Q78" s="13" t="n"/>
      <c r="R78" s="13" t="n"/>
      <c r="S78" s="13" t="n"/>
      <c r="T78" s="13" t="n"/>
      <c r="U78" s="13" t="n"/>
      <c r="V78" s="13" t="n"/>
      <c r="W78" s="13" t="n"/>
      <c r="X78" s="13" t="n"/>
      <c r="Y78" s="13" t="n"/>
      <c r="Z78" s="13" t="n"/>
      <c r="AA78" s="13" t="n"/>
      <c r="AB78" s="13" t="n"/>
      <c r="AC78" s="13" t="n"/>
      <c r="AD78" s="13" t="n"/>
      <c r="AE78" s="13" t="n"/>
      <c r="AF78" s="13" t="n"/>
      <c r="AG78" s="13" t="n"/>
      <c r="AH78" s="13" t="n"/>
      <c r="AI78" s="13" t="n"/>
      <c r="AJ78" s="13" t="n"/>
      <c r="AK78" s="13" t="n"/>
      <c r="AL78" s="13" t="n"/>
      <c r="AM78" s="13" t="n"/>
      <c r="AN78" s="13" t="n"/>
      <c r="AO78" s="13" t="n"/>
      <c r="AP78" s="13" t="n"/>
      <c r="AQ78" s="13" t="n"/>
      <c r="AR78" s="13" t="n"/>
      <c r="AS78" s="13" t="n"/>
      <c r="AT78" s="13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n"/>
      <c r="BD78" s="13" t="n"/>
      <c r="BE78" s="13" t="n"/>
      <c r="BF78" s="13" t="n"/>
      <c r="BG78" s="13" t="n"/>
      <c r="BH78" s="13" t="n"/>
      <c r="BI78" s="13" t="n"/>
      <c r="BJ78" s="13" t="n"/>
      <c r="BK78" s="13" t="n"/>
      <c r="BL78" s="13" t="n"/>
      <c r="BM78" s="13" t="n"/>
      <c r="BN78" s="13" t="n"/>
      <c r="BO78" s="13" t="n"/>
      <c r="BP78" s="13" t="n"/>
      <c r="BQ78" s="13" t="n"/>
      <c r="BR78" s="13" t="n"/>
      <c r="BS78" s="13" t="n"/>
      <c r="BT78" s="13" t="n"/>
      <c r="BU78" s="13" t="n"/>
      <c r="BV78" s="13" t="n"/>
      <c r="BW78" s="13" t="n"/>
      <c r="BX78" s="13" t="n"/>
      <c r="BY78" s="13" t="n"/>
      <c r="BZ78" s="13" t="n"/>
      <c r="CA78" s="13" t="n"/>
      <c r="CB78" s="13" t="n"/>
      <c r="CC78" s="13" t="n"/>
      <c r="CD78" s="13" t="n"/>
      <c r="CE78" s="13" t="n"/>
      <c r="CF78" s="13" t="n"/>
      <c r="CG78" s="13" t="n"/>
      <c r="CH78" s="13" t="n"/>
      <c r="CI78" s="13" t="n"/>
      <c r="CJ78" s="13" t="n"/>
      <c r="CK78" s="13" t="n"/>
      <c r="CL78" s="13" t="n"/>
      <c r="CM78" s="13" t="n"/>
      <c r="CN78" s="13" t="n"/>
      <c r="CO78" s="13" t="n"/>
      <c r="CP78" s="13" t="n"/>
      <c r="CQ78" s="13" t="n"/>
      <c r="CR78" s="13" t="n"/>
      <c r="CS78" s="13" t="n"/>
      <c r="CT78" s="13" t="n"/>
      <c r="CU78" s="13" t="n"/>
    </row>
    <row r="79" hidden="1" ht="22" customHeight="1">
      <c r="A79" s="75" t="n"/>
      <c r="B79" s="75" t="n"/>
      <c r="C79" s="76" t="n"/>
      <c r="D79" s="77" t="n"/>
      <c r="E79" s="77" t="n"/>
      <c r="F79" s="78" t="n"/>
      <c r="G79" s="57">
        <f>IF(OR($D79="",$E79=""),"",$E79-$D79+1)</f>
        <v/>
      </c>
      <c r="H79" s="15">
        <f>IF($A79="","",IF($F79&gt;=100,"完了",IF(AND($E79&lt;&gt;"",$E79&lt;TODAY()),"遅延",IF(OR($D79="",$D79&gt;TODAY()),"未着手","進行中"))))</f>
        <v/>
      </c>
      <c r="I79" s="57">
        <f>IF(OR($A79="",$E79=""),"",IF(AND($E79&lt;TODAY(),$F79&lt;100),TODAY()-$E79,0))</f>
        <v/>
      </c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16" t="n"/>
      <c r="AI79" s="16" t="n"/>
      <c r="AJ79" s="16" t="n"/>
      <c r="AK79" s="16" t="n"/>
      <c r="AL79" s="16" t="n"/>
      <c r="AM79" s="16" t="n"/>
      <c r="AN79" s="16" t="n"/>
      <c r="AO79" s="16" t="n"/>
      <c r="AP79" s="16" t="n"/>
      <c r="AQ79" s="16" t="n"/>
      <c r="AR79" s="16" t="n"/>
      <c r="AS79" s="16" t="n"/>
      <c r="AT79" s="16" t="n"/>
      <c r="AU79" s="16" t="n"/>
      <c r="AV79" s="16" t="n"/>
      <c r="AW79" s="16" t="n"/>
      <c r="AX79" s="16" t="n"/>
      <c r="AY79" s="16" t="n"/>
      <c r="AZ79" s="16" t="n"/>
      <c r="BA79" s="16" t="n"/>
      <c r="BB79" s="16" t="n"/>
      <c r="BC79" s="16" t="n"/>
      <c r="BD79" s="16" t="n"/>
      <c r="BE79" s="16" t="n"/>
      <c r="BF79" s="16" t="n"/>
      <c r="BG79" s="16" t="n"/>
      <c r="BH79" s="16" t="n"/>
      <c r="BI79" s="16" t="n"/>
      <c r="BJ79" s="16" t="n"/>
      <c r="BK79" s="16" t="n"/>
      <c r="BL79" s="16" t="n"/>
      <c r="BM79" s="16" t="n"/>
      <c r="BN79" s="16" t="n"/>
      <c r="BO79" s="16" t="n"/>
      <c r="BP79" s="16" t="n"/>
      <c r="BQ79" s="16" t="n"/>
      <c r="BR79" s="16" t="n"/>
      <c r="BS79" s="16" t="n"/>
      <c r="BT79" s="16" t="n"/>
      <c r="BU79" s="16" t="n"/>
      <c r="BV79" s="16" t="n"/>
      <c r="BW79" s="16" t="n"/>
      <c r="BX79" s="16" t="n"/>
      <c r="BY79" s="16" t="n"/>
      <c r="BZ79" s="16" t="n"/>
      <c r="CA79" s="16" t="n"/>
      <c r="CB79" s="16" t="n"/>
      <c r="CC79" s="16" t="n"/>
      <c r="CD79" s="16" t="n"/>
      <c r="CE79" s="16" t="n"/>
      <c r="CF79" s="16" t="n"/>
      <c r="CG79" s="16" t="n"/>
      <c r="CH79" s="16" t="n"/>
      <c r="CI79" s="16" t="n"/>
      <c r="CJ79" s="16" t="n"/>
      <c r="CK79" s="16" t="n"/>
      <c r="CL79" s="16" t="n"/>
      <c r="CM79" s="16" t="n"/>
      <c r="CN79" s="16" t="n"/>
      <c r="CO79" s="16" t="n"/>
      <c r="CP79" s="16" t="n"/>
      <c r="CQ79" s="16" t="n"/>
      <c r="CR79" s="16" t="n"/>
      <c r="CS79" s="16" t="n"/>
      <c r="CT79" s="16" t="n"/>
      <c r="CU79" s="16" t="n"/>
    </row>
    <row r="80" hidden="1" ht="22" customHeight="1">
      <c r="A80" s="75" t="n"/>
      <c r="B80" s="75" t="n"/>
      <c r="C80" s="76" t="n"/>
      <c r="D80" s="77" t="n"/>
      <c r="E80" s="77" t="n"/>
      <c r="F80" s="78" t="n"/>
      <c r="G80" s="56">
        <f>IF(OR($D80="",$E80=""),"",$E80-$D80+1)</f>
        <v/>
      </c>
      <c r="H80" s="12">
        <f>IF($A80="","",IF($F80&gt;=100,"完了",IF(AND($E80&lt;&gt;"",$E80&lt;TODAY()),"遅延",IF(OR($D80="",$D80&gt;TODAY()),"未着手","進行中"))))</f>
        <v/>
      </c>
      <c r="I80" s="56">
        <f>IF(OR($A80="",$E80=""),"",IF(AND($E80&lt;TODAY(),$F80&lt;100),TODAY()-$E80,0))</f>
        <v/>
      </c>
      <c r="J80" s="13" t="n"/>
      <c r="K80" s="13" t="n"/>
      <c r="L80" s="13" t="n"/>
      <c r="M80" s="13" t="n"/>
      <c r="N80" s="13" t="n"/>
      <c r="O80" s="13" t="n"/>
      <c r="P80" s="13" t="n"/>
      <c r="Q80" s="13" t="n"/>
      <c r="R80" s="13" t="n"/>
      <c r="S80" s="13" t="n"/>
      <c r="T80" s="13" t="n"/>
      <c r="U80" s="13" t="n"/>
      <c r="V80" s="13" t="n"/>
      <c r="W80" s="13" t="n"/>
      <c r="X80" s="13" t="n"/>
      <c r="Y80" s="13" t="n"/>
      <c r="Z80" s="13" t="n"/>
      <c r="AA80" s="13" t="n"/>
      <c r="AB80" s="13" t="n"/>
      <c r="AC80" s="13" t="n"/>
      <c r="AD80" s="13" t="n"/>
      <c r="AE80" s="13" t="n"/>
      <c r="AF80" s="13" t="n"/>
      <c r="AG80" s="13" t="n"/>
      <c r="AH80" s="13" t="n"/>
      <c r="AI80" s="13" t="n"/>
      <c r="AJ80" s="13" t="n"/>
      <c r="AK80" s="13" t="n"/>
      <c r="AL80" s="13" t="n"/>
      <c r="AM80" s="13" t="n"/>
      <c r="AN80" s="13" t="n"/>
      <c r="AO80" s="13" t="n"/>
      <c r="AP80" s="13" t="n"/>
      <c r="AQ80" s="13" t="n"/>
      <c r="AR80" s="13" t="n"/>
      <c r="AS80" s="13" t="n"/>
      <c r="AT80" s="13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n"/>
      <c r="BD80" s="13" t="n"/>
      <c r="BE80" s="13" t="n"/>
      <c r="BF80" s="13" t="n"/>
      <c r="BG80" s="13" t="n"/>
      <c r="BH80" s="13" t="n"/>
      <c r="BI80" s="13" t="n"/>
      <c r="BJ80" s="13" t="n"/>
      <c r="BK80" s="13" t="n"/>
      <c r="BL80" s="13" t="n"/>
      <c r="BM80" s="13" t="n"/>
      <c r="BN80" s="13" t="n"/>
      <c r="BO80" s="13" t="n"/>
      <c r="BP80" s="13" t="n"/>
      <c r="BQ80" s="13" t="n"/>
      <c r="BR80" s="13" t="n"/>
      <c r="BS80" s="13" t="n"/>
      <c r="BT80" s="13" t="n"/>
      <c r="BU80" s="13" t="n"/>
      <c r="BV80" s="13" t="n"/>
      <c r="BW80" s="13" t="n"/>
      <c r="BX80" s="13" t="n"/>
      <c r="BY80" s="13" t="n"/>
      <c r="BZ80" s="13" t="n"/>
      <c r="CA80" s="13" t="n"/>
      <c r="CB80" s="13" t="n"/>
      <c r="CC80" s="13" t="n"/>
      <c r="CD80" s="13" t="n"/>
      <c r="CE80" s="13" t="n"/>
      <c r="CF80" s="13" t="n"/>
      <c r="CG80" s="13" t="n"/>
      <c r="CH80" s="13" t="n"/>
      <c r="CI80" s="13" t="n"/>
      <c r="CJ80" s="13" t="n"/>
      <c r="CK80" s="13" t="n"/>
      <c r="CL80" s="13" t="n"/>
      <c r="CM80" s="13" t="n"/>
      <c r="CN80" s="13" t="n"/>
      <c r="CO80" s="13" t="n"/>
      <c r="CP80" s="13" t="n"/>
      <c r="CQ80" s="13" t="n"/>
      <c r="CR80" s="13" t="n"/>
      <c r="CS80" s="13" t="n"/>
      <c r="CT80" s="13" t="n"/>
      <c r="CU80" s="13" t="n"/>
    </row>
    <row r="81" hidden="1" ht="22" customHeight="1">
      <c r="A81" s="75" t="n"/>
      <c r="B81" s="75" t="n"/>
      <c r="C81" s="76" t="n"/>
      <c r="D81" s="77" t="n"/>
      <c r="E81" s="77" t="n"/>
      <c r="F81" s="78" t="n"/>
      <c r="G81" s="57">
        <f>IF(OR($D81="",$E81=""),"",$E81-$D81+1)</f>
        <v/>
      </c>
      <c r="H81" s="15">
        <f>IF($A81="","",IF($F81&gt;=100,"完了",IF(AND($E81&lt;&gt;"",$E81&lt;TODAY()),"遅延",IF(OR($D81="",$D81&gt;TODAY()),"未着手","進行中"))))</f>
        <v/>
      </c>
      <c r="I81" s="57">
        <f>IF(OR($A81="",$E81=""),"",IF(AND($E81&lt;TODAY(),$F81&lt;100),TODAY()-$E81,0))</f>
        <v/>
      </c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  <c r="AK81" s="16" t="n"/>
      <c r="AL81" s="16" t="n"/>
      <c r="AM81" s="16" t="n"/>
      <c r="AN81" s="16" t="n"/>
      <c r="AO81" s="16" t="n"/>
      <c r="AP81" s="16" t="n"/>
      <c r="AQ81" s="16" t="n"/>
      <c r="AR81" s="16" t="n"/>
      <c r="AS81" s="16" t="n"/>
      <c r="AT81" s="16" t="n"/>
      <c r="AU81" s="16" t="n"/>
      <c r="AV81" s="16" t="n"/>
      <c r="AW81" s="16" t="n"/>
      <c r="AX81" s="16" t="n"/>
      <c r="AY81" s="16" t="n"/>
      <c r="AZ81" s="16" t="n"/>
      <c r="BA81" s="16" t="n"/>
      <c r="BB81" s="16" t="n"/>
      <c r="BC81" s="16" t="n"/>
      <c r="BD81" s="16" t="n"/>
      <c r="BE81" s="16" t="n"/>
      <c r="BF81" s="16" t="n"/>
      <c r="BG81" s="16" t="n"/>
      <c r="BH81" s="16" t="n"/>
      <c r="BI81" s="16" t="n"/>
      <c r="BJ81" s="16" t="n"/>
      <c r="BK81" s="16" t="n"/>
      <c r="BL81" s="16" t="n"/>
      <c r="BM81" s="16" t="n"/>
      <c r="BN81" s="16" t="n"/>
      <c r="BO81" s="16" t="n"/>
      <c r="BP81" s="16" t="n"/>
      <c r="BQ81" s="16" t="n"/>
      <c r="BR81" s="16" t="n"/>
      <c r="BS81" s="16" t="n"/>
      <c r="BT81" s="16" t="n"/>
      <c r="BU81" s="16" t="n"/>
      <c r="BV81" s="16" t="n"/>
      <c r="BW81" s="16" t="n"/>
      <c r="BX81" s="16" t="n"/>
      <c r="BY81" s="16" t="n"/>
      <c r="BZ81" s="16" t="n"/>
      <c r="CA81" s="16" t="n"/>
      <c r="CB81" s="16" t="n"/>
      <c r="CC81" s="16" t="n"/>
      <c r="CD81" s="16" t="n"/>
      <c r="CE81" s="16" t="n"/>
      <c r="CF81" s="16" t="n"/>
      <c r="CG81" s="16" t="n"/>
      <c r="CH81" s="16" t="n"/>
      <c r="CI81" s="16" t="n"/>
      <c r="CJ81" s="16" t="n"/>
      <c r="CK81" s="16" t="n"/>
      <c r="CL81" s="16" t="n"/>
      <c r="CM81" s="16" t="n"/>
      <c r="CN81" s="16" t="n"/>
      <c r="CO81" s="16" t="n"/>
      <c r="CP81" s="16" t="n"/>
      <c r="CQ81" s="16" t="n"/>
      <c r="CR81" s="16" t="n"/>
      <c r="CS81" s="16" t="n"/>
      <c r="CT81" s="16" t="n"/>
      <c r="CU81" s="16" t="n"/>
    </row>
    <row r="82" hidden="1" ht="22" customHeight="1">
      <c r="A82" s="75" t="n"/>
      <c r="B82" s="75" t="n"/>
      <c r="C82" s="76" t="n"/>
      <c r="D82" s="77" t="n"/>
      <c r="E82" s="77" t="n"/>
      <c r="F82" s="78" t="n"/>
      <c r="G82" s="56">
        <f>IF(OR($D82="",$E82=""),"",$E82-$D82+1)</f>
        <v/>
      </c>
      <c r="H82" s="12">
        <f>IF($A82="","",IF($F82&gt;=100,"完了",IF(AND($E82&lt;&gt;"",$E82&lt;TODAY()),"遅延",IF(OR($D82="",$D82&gt;TODAY()),"未着手","進行中"))))</f>
        <v/>
      </c>
      <c r="I82" s="56">
        <f>IF(OR($A82="",$E82=""),"",IF(AND($E82&lt;TODAY(),$F82&lt;100),TODAY()-$E82,0))</f>
        <v/>
      </c>
      <c r="J82" s="13" t="n"/>
      <c r="K82" s="13" t="n"/>
      <c r="L82" s="13" t="n"/>
      <c r="M82" s="13" t="n"/>
      <c r="N82" s="13" t="n"/>
      <c r="O82" s="13" t="n"/>
      <c r="P82" s="13" t="n"/>
      <c r="Q82" s="13" t="n"/>
      <c r="R82" s="13" t="n"/>
      <c r="S82" s="13" t="n"/>
      <c r="T82" s="13" t="n"/>
      <c r="U82" s="13" t="n"/>
      <c r="V82" s="13" t="n"/>
      <c r="W82" s="13" t="n"/>
      <c r="X82" s="13" t="n"/>
      <c r="Y82" s="13" t="n"/>
      <c r="Z82" s="13" t="n"/>
      <c r="AA82" s="13" t="n"/>
      <c r="AB82" s="13" t="n"/>
      <c r="AC82" s="13" t="n"/>
      <c r="AD82" s="13" t="n"/>
      <c r="AE82" s="13" t="n"/>
      <c r="AF82" s="13" t="n"/>
      <c r="AG82" s="13" t="n"/>
      <c r="AH82" s="13" t="n"/>
      <c r="AI82" s="13" t="n"/>
      <c r="AJ82" s="13" t="n"/>
      <c r="AK82" s="13" t="n"/>
      <c r="AL82" s="13" t="n"/>
      <c r="AM82" s="13" t="n"/>
      <c r="AN82" s="13" t="n"/>
      <c r="AO82" s="13" t="n"/>
      <c r="AP82" s="13" t="n"/>
      <c r="AQ82" s="13" t="n"/>
      <c r="AR82" s="13" t="n"/>
      <c r="AS82" s="13" t="n"/>
      <c r="AT82" s="13" t="n"/>
      <c r="AU82" s="13" t="n"/>
      <c r="AV82" s="13" t="n"/>
      <c r="AW82" s="13" t="n"/>
      <c r="AX82" s="13" t="n"/>
      <c r="AY82" s="13" t="n"/>
      <c r="AZ82" s="13" t="n"/>
      <c r="BA82" s="13" t="n"/>
      <c r="BB82" s="13" t="n"/>
      <c r="BC82" s="13" t="n"/>
      <c r="BD82" s="13" t="n"/>
      <c r="BE82" s="13" t="n"/>
      <c r="BF82" s="13" t="n"/>
      <c r="BG82" s="13" t="n"/>
      <c r="BH82" s="13" t="n"/>
      <c r="BI82" s="13" t="n"/>
      <c r="BJ82" s="13" t="n"/>
      <c r="BK82" s="13" t="n"/>
      <c r="BL82" s="13" t="n"/>
      <c r="BM82" s="13" t="n"/>
      <c r="BN82" s="13" t="n"/>
      <c r="BO82" s="13" t="n"/>
      <c r="BP82" s="13" t="n"/>
      <c r="BQ82" s="13" t="n"/>
      <c r="BR82" s="13" t="n"/>
      <c r="BS82" s="13" t="n"/>
      <c r="BT82" s="13" t="n"/>
      <c r="BU82" s="13" t="n"/>
      <c r="BV82" s="13" t="n"/>
      <c r="BW82" s="13" t="n"/>
      <c r="BX82" s="13" t="n"/>
      <c r="BY82" s="13" t="n"/>
      <c r="BZ82" s="13" t="n"/>
      <c r="CA82" s="13" t="n"/>
      <c r="CB82" s="13" t="n"/>
      <c r="CC82" s="13" t="n"/>
      <c r="CD82" s="13" t="n"/>
      <c r="CE82" s="13" t="n"/>
      <c r="CF82" s="13" t="n"/>
      <c r="CG82" s="13" t="n"/>
      <c r="CH82" s="13" t="n"/>
      <c r="CI82" s="13" t="n"/>
      <c r="CJ82" s="13" t="n"/>
      <c r="CK82" s="13" t="n"/>
      <c r="CL82" s="13" t="n"/>
      <c r="CM82" s="13" t="n"/>
      <c r="CN82" s="13" t="n"/>
      <c r="CO82" s="13" t="n"/>
      <c r="CP82" s="13" t="n"/>
      <c r="CQ82" s="13" t="n"/>
      <c r="CR82" s="13" t="n"/>
      <c r="CS82" s="13" t="n"/>
      <c r="CT82" s="13" t="n"/>
      <c r="CU82" s="13" t="n"/>
    </row>
    <row r="83" hidden="1" ht="22" customHeight="1">
      <c r="A83" s="75" t="n"/>
      <c r="B83" s="75" t="n"/>
      <c r="C83" s="76" t="n"/>
      <c r="D83" s="77" t="n"/>
      <c r="E83" s="77" t="n"/>
      <c r="F83" s="78" t="n"/>
      <c r="G83" s="57">
        <f>IF(OR($D83="",$E83=""),"",$E83-$D83+1)</f>
        <v/>
      </c>
      <c r="H83" s="15">
        <f>IF($A83="","",IF($F83&gt;=100,"完了",IF(AND($E83&lt;&gt;"",$E83&lt;TODAY()),"遅延",IF(OR($D83="",$D83&gt;TODAY()),"未着手","進行中"))))</f>
        <v/>
      </c>
      <c r="I83" s="57">
        <f>IF(OR($A83="",$E83=""),"",IF(AND($E83&lt;TODAY(),$F83&lt;100),TODAY()-$E83,0))</f>
        <v/>
      </c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16" t="n"/>
      <c r="AI83" s="16" t="n"/>
      <c r="AJ83" s="16" t="n"/>
      <c r="AK83" s="16" t="n"/>
      <c r="AL83" s="16" t="n"/>
      <c r="AM83" s="16" t="n"/>
      <c r="AN83" s="16" t="n"/>
      <c r="AO83" s="16" t="n"/>
      <c r="AP83" s="16" t="n"/>
      <c r="AQ83" s="16" t="n"/>
      <c r="AR83" s="16" t="n"/>
      <c r="AS83" s="16" t="n"/>
      <c r="AT83" s="16" t="n"/>
      <c r="AU83" s="16" t="n"/>
      <c r="AV83" s="16" t="n"/>
      <c r="AW83" s="16" t="n"/>
      <c r="AX83" s="16" t="n"/>
      <c r="AY83" s="16" t="n"/>
      <c r="AZ83" s="16" t="n"/>
      <c r="BA83" s="16" t="n"/>
      <c r="BB83" s="16" t="n"/>
      <c r="BC83" s="16" t="n"/>
      <c r="BD83" s="16" t="n"/>
      <c r="BE83" s="16" t="n"/>
      <c r="BF83" s="16" t="n"/>
      <c r="BG83" s="16" t="n"/>
      <c r="BH83" s="16" t="n"/>
      <c r="BI83" s="16" t="n"/>
      <c r="BJ83" s="16" t="n"/>
      <c r="BK83" s="16" t="n"/>
      <c r="BL83" s="16" t="n"/>
      <c r="BM83" s="16" t="n"/>
      <c r="BN83" s="16" t="n"/>
      <c r="BO83" s="16" t="n"/>
      <c r="BP83" s="16" t="n"/>
      <c r="BQ83" s="16" t="n"/>
      <c r="BR83" s="16" t="n"/>
      <c r="BS83" s="16" t="n"/>
      <c r="BT83" s="16" t="n"/>
      <c r="BU83" s="16" t="n"/>
      <c r="BV83" s="16" t="n"/>
      <c r="BW83" s="16" t="n"/>
      <c r="BX83" s="16" t="n"/>
      <c r="BY83" s="16" t="n"/>
      <c r="BZ83" s="16" t="n"/>
      <c r="CA83" s="16" t="n"/>
      <c r="CB83" s="16" t="n"/>
      <c r="CC83" s="16" t="n"/>
      <c r="CD83" s="16" t="n"/>
      <c r="CE83" s="16" t="n"/>
      <c r="CF83" s="16" t="n"/>
      <c r="CG83" s="16" t="n"/>
      <c r="CH83" s="16" t="n"/>
      <c r="CI83" s="16" t="n"/>
      <c r="CJ83" s="16" t="n"/>
      <c r="CK83" s="16" t="n"/>
      <c r="CL83" s="16" t="n"/>
      <c r="CM83" s="16" t="n"/>
      <c r="CN83" s="16" t="n"/>
      <c r="CO83" s="16" t="n"/>
      <c r="CP83" s="16" t="n"/>
      <c r="CQ83" s="16" t="n"/>
      <c r="CR83" s="16" t="n"/>
      <c r="CS83" s="16" t="n"/>
      <c r="CT83" s="16" t="n"/>
      <c r="CU83" s="16" t="n"/>
    </row>
    <row r="84" hidden="1" ht="22" customHeight="1">
      <c r="A84" s="75" t="n"/>
      <c r="B84" s="75" t="n"/>
      <c r="C84" s="76" t="n"/>
      <c r="D84" s="77" t="n"/>
      <c r="E84" s="77" t="n"/>
      <c r="F84" s="78" t="n"/>
      <c r="G84" s="56">
        <f>IF(OR($D84="",$E84=""),"",$E84-$D84+1)</f>
        <v/>
      </c>
      <c r="H84" s="12">
        <f>IF($A84="","",IF($F84&gt;=100,"完了",IF(AND($E84&lt;&gt;"",$E84&lt;TODAY()),"遅延",IF(OR($D84="",$D84&gt;TODAY()),"未着手","進行中"))))</f>
        <v/>
      </c>
      <c r="I84" s="56">
        <f>IF(OR($A84="",$E84=""),"",IF(AND($E84&lt;TODAY(),$F84&lt;100),TODAY()-$E84,0))</f>
        <v/>
      </c>
      <c r="J84" s="13" t="n"/>
      <c r="K84" s="13" t="n"/>
      <c r="L84" s="13" t="n"/>
      <c r="M84" s="13" t="n"/>
      <c r="N84" s="13" t="n"/>
      <c r="O84" s="13" t="n"/>
      <c r="P84" s="13" t="n"/>
      <c r="Q84" s="13" t="n"/>
      <c r="R84" s="13" t="n"/>
      <c r="S84" s="13" t="n"/>
      <c r="T84" s="13" t="n"/>
      <c r="U84" s="13" t="n"/>
      <c r="V84" s="13" t="n"/>
      <c r="W84" s="13" t="n"/>
      <c r="X84" s="13" t="n"/>
      <c r="Y84" s="13" t="n"/>
      <c r="Z84" s="13" t="n"/>
      <c r="AA84" s="13" t="n"/>
      <c r="AB84" s="13" t="n"/>
      <c r="AC84" s="13" t="n"/>
      <c r="AD84" s="13" t="n"/>
      <c r="AE84" s="13" t="n"/>
      <c r="AF84" s="13" t="n"/>
      <c r="AG84" s="13" t="n"/>
      <c r="AH84" s="13" t="n"/>
      <c r="AI84" s="13" t="n"/>
      <c r="AJ84" s="13" t="n"/>
      <c r="AK84" s="13" t="n"/>
      <c r="AL84" s="13" t="n"/>
      <c r="AM84" s="13" t="n"/>
      <c r="AN84" s="13" t="n"/>
      <c r="AO84" s="13" t="n"/>
      <c r="AP84" s="13" t="n"/>
      <c r="AQ84" s="13" t="n"/>
      <c r="AR84" s="13" t="n"/>
      <c r="AS84" s="13" t="n"/>
      <c r="AT84" s="13" t="n"/>
      <c r="AU84" s="13" t="n"/>
      <c r="AV84" s="13" t="n"/>
      <c r="AW84" s="13" t="n"/>
      <c r="AX84" s="13" t="n"/>
      <c r="AY84" s="13" t="n"/>
      <c r="AZ84" s="13" t="n"/>
      <c r="BA84" s="13" t="n"/>
      <c r="BB84" s="13" t="n"/>
      <c r="BC84" s="13" t="n"/>
      <c r="BD84" s="13" t="n"/>
      <c r="BE84" s="13" t="n"/>
      <c r="BF84" s="13" t="n"/>
      <c r="BG84" s="13" t="n"/>
      <c r="BH84" s="13" t="n"/>
      <c r="BI84" s="13" t="n"/>
      <c r="BJ84" s="13" t="n"/>
      <c r="BK84" s="13" t="n"/>
      <c r="BL84" s="13" t="n"/>
      <c r="BM84" s="13" t="n"/>
      <c r="BN84" s="13" t="n"/>
      <c r="BO84" s="13" t="n"/>
      <c r="BP84" s="13" t="n"/>
      <c r="BQ84" s="13" t="n"/>
      <c r="BR84" s="13" t="n"/>
      <c r="BS84" s="13" t="n"/>
      <c r="BT84" s="13" t="n"/>
      <c r="BU84" s="13" t="n"/>
      <c r="BV84" s="13" t="n"/>
      <c r="BW84" s="13" t="n"/>
      <c r="BX84" s="13" t="n"/>
      <c r="BY84" s="13" t="n"/>
      <c r="BZ84" s="13" t="n"/>
      <c r="CA84" s="13" t="n"/>
      <c r="CB84" s="13" t="n"/>
      <c r="CC84" s="13" t="n"/>
      <c r="CD84" s="13" t="n"/>
      <c r="CE84" s="13" t="n"/>
      <c r="CF84" s="13" t="n"/>
      <c r="CG84" s="13" t="n"/>
      <c r="CH84" s="13" t="n"/>
      <c r="CI84" s="13" t="n"/>
      <c r="CJ84" s="13" t="n"/>
      <c r="CK84" s="13" t="n"/>
      <c r="CL84" s="13" t="n"/>
      <c r="CM84" s="13" t="n"/>
      <c r="CN84" s="13" t="n"/>
      <c r="CO84" s="13" t="n"/>
      <c r="CP84" s="13" t="n"/>
      <c r="CQ84" s="13" t="n"/>
      <c r="CR84" s="13" t="n"/>
      <c r="CS84" s="13" t="n"/>
      <c r="CT84" s="13" t="n"/>
      <c r="CU84" s="13" t="n"/>
    </row>
    <row r="85" hidden="1" ht="22" customHeight="1">
      <c r="A85" s="75" t="n"/>
      <c r="B85" s="75" t="n"/>
      <c r="C85" s="76" t="n"/>
      <c r="D85" s="77" t="n"/>
      <c r="E85" s="77" t="n"/>
      <c r="F85" s="78" t="n"/>
      <c r="G85" s="57">
        <f>IF(OR($D85="",$E85=""),"",$E85-$D85+1)</f>
        <v/>
      </c>
      <c r="H85" s="15">
        <f>IF($A85="","",IF($F85&gt;=100,"完了",IF(AND($E85&lt;&gt;"",$E85&lt;TODAY()),"遅延",IF(OR($D85="",$D85&gt;TODAY()),"未着手","進行中"))))</f>
        <v/>
      </c>
      <c r="I85" s="57">
        <f>IF(OR($A85="",$E85=""),"",IF(AND($E85&lt;TODAY(),$F85&lt;100),TODAY()-$E85,0))</f>
        <v/>
      </c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16" t="n"/>
      <c r="AI85" s="16" t="n"/>
      <c r="AJ85" s="16" t="n"/>
      <c r="AK85" s="16" t="n"/>
      <c r="AL85" s="16" t="n"/>
      <c r="AM85" s="16" t="n"/>
      <c r="AN85" s="16" t="n"/>
      <c r="AO85" s="16" t="n"/>
      <c r="AP85" s="16" t="n"/>
      <c r="AQ85" s="16" t="n"/>
      <c r="AR85" s="16" t="n"/>
      <c r="AS85" s="16" t="n"/>
      <c r="AT85" s="16" t="n"/>
      <c r="AU85" s="16" t="n"/>
      <c r="AV85" s="16" t="n"/>
      <c r="AW85" s="16" t="n"/>
      <c r="AX85" s="16" t="n"/>
      <c r="AY85" s="16" t="n"/>
      <c r="AZ85" s="16" t="n"/>
      <c r="BA85" s="16" t="n"/>
      <c r="BB85" s="16" t="n"/>
      <c r="BC85" s="16" t="n"/>
      <c r="BD85" s="16" t="n"/>
      <c r="BE85" s="16" t="n"/>
      <c r="BF85" s="16" t="n"/>
      <c r="BG85" s="16" t="n"/>
      <c r="BH85" s="16" t="n"/>
      <c r="BI85" s="16" t="n"/>
      <c r="BJ85" s="16" t="n"/>
      <c r="BK85" s="16" t="n"/>
      <c r="BL85" s="16" t="n"/>
      <c r="BM85" s="16" t="n"/>
      <c r="BN85" s="16" t="n"/>
      <c r="BO85" s="16" t="n"/>
      <c r="BP85" s="16" t="n"/>
      <c r="BQ85" s="16" t="n"/>
      <c r="BR85" s="16" t="n"/>
      <c r="BS85" s="16" t="n"/>
      <c r="BT85" s="16" t="n"/>
      <c r="BU85" s="16" t="n"/>
      <c r="BV85" s="16" t="n"/>
      <c r="BW85" s="16" t="n"/>
      <c r="BX85" s="16" t="n"/>
      <c r="BY85" s="16" t="n"/>
      <c r="BZ85" s="16" t="n"/>
      <c r="CA85" s="16" t="n"/>
      <c r="CB85" s="16" t="n"/>
      <c r="CC85" s="16" t="n"/>
      <c r="CD85" s="16" t="n"/>
      <c r="CE85" s="16" t="n"/>
      <c r="CF85" s="16" t="n"/>
      <c r="CG85" s="16" t="n"/>
      <c r="CH85" s="16" t="n"/>
      <c r="CI85" s="16" t="n"/>
      <c r="CJ85" s="16" t="n"/>
      <c r="CK85" s="16" t="n"/>
      <c r="CL85" s="16" t="n"/>
      <c r="CM85" s="16" t="n"/>
      <c r="CN85" s="16" t="n"/>
      <c r="CO85" s="16" t="n"/>
      <c r="CP85" s="16" t="n"/>
      <c r="CQ85" s="16" t="n"/>
      <c r="CR85" s="16" t="n"/>
      <c r="CS85" s="16" t="n"/>
      <c r="CT85" s="16" t="n"/>
      <c r="CU85" s="16" t="n"/>
    </row>
    <row r="86" hidden="1" ht="22" customHeight="1">
      <c r="A86" s="75" t="n"/>
      <c r="B86" s="75" t="n"/>
      <c r="C86" s="76" t="n"/>
      <c r="D86" s="77" t="n"/>
      <c r="E86" s="77" t="n"/>
      <c r="F86" s="78" t="n"/>
      <c r="G86" s="56">
        <f>IF(OR($D86="",$E86=""),"",$E86-$D86+1)</f>
        <v/>
      </c>
      <c r="H86" s="12">
        <f>IF($A86="","",IF($F86&gt;=100,"完了",IF(AND($E86&lt;&gt;"",$E86&lt;TODAY()),"遅延",IF(OR($D86="",$D86&gt;TODAY()),"未着手","進行中"))))</f>
        <v/>
      </c>
      <c r="I86" s="56">
        <f>IF(OR($A86="",$E86=""),"",IF(AND($E86&lt;TODAY(),$F86&lt;100),TODAY()-$E86,0))</f>
        <v/>
      </c>
      <c r="J86" s="13" t="n"/>
      <c r="K86" s="13" t="n"/>
      <c r="L86" s="13" t="n"/>
      <c r="M86" s="13" t="n"/>
      <c r="N86" s="13" t="n"/>
      <c r="O86" s="13" t="n"/>
      <c r="P86" s="13" t="n"/>
      <c r="Q86" s="13" t="n"/>
      <c r="R86" s="13" t="n"/>
      <c r="S86" s="13" t="n"/>
      <c r="T86" s="13" t="n"/>
      <c r="U86" s="13" t="n"/>
      <c r="V86" s="13" t="n"/>
      <c r="W86" s="13" t="n"/>
      <c r="X86" s="13" t="n"/>
      <c r="Y86" s="13" t="n"/>
      <c r="Z86" s="13" t="n"/>
      <c r="AA86" s="13" t="n"/>
      <c r="AB86" s="13" t="n"/>
      <c r="AC86" s="13" t="n"/>
      <c r="AD86" s="13" t="n"/>
      <c r="AE86" s="13" t="n"/>
      <c r="AF86" s="13" t="n"/>
      <c r="AG86" s="13" t="n"/>
      <c r="AH86" s="13" t="n"/>
      <c r="AI86" s="13" t="n"/>
      <c r="AJ86" s="13" t="n"/>
      <c r="AK86" s="13" t="n"/>
      <c r="AL86" s="13" t="n"/>
      <c r="AM86" s="13" t="n"/>
      <c r="AN86" s="13" t="n"/>
      <c r="AO86" s="13" t="n"/>
      <c r="AP86" s="13" t="n"/>
      <c r="AQ86" s="13" t="n"/>
      <c r="AR86" s="13" t="n"/>
      <c r="AS86" s="13" t="n"/>
      <c r="AT86" s="13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n"/>
      <c r="BD86" s="13" t="n"/>
      <c r="BE86" s="13" t="n"/>
      <c r="BF86" s="13" t="n"/>
      <c r="BG86" s="13" t="n"/>
      <c r="BH86" s="13" t="n"/>
      <c r="BI86" s="13" t="n"/>
      <c r="BJ86" s="13" t="n"/>
      <c r="BK86" s="13" t="n"/>
      <c r="BL86" s="13" t="n"/>
      <c r="BM86" s="13" t="n"/>
      <c r="BN86" s="13" t="n"/>
      <c r="BO86" s="13" t="n"/>
      <c r="BP86" s="13" t="n"/>
      <c r="BQ86" s="13" t="n"/>
      <c r="BR86" s="13" t="n"/>
      <c r="BS86" s="13" t="n"/>
      <c r="BT86" s="13" t="n"/>
      <c r="BU86" s="13" t="n"/>
      <c r="BV86" s="13" t="n"/>
      <c r="BW86" s="13" t="n"/>
      <c r="BX86" s="13" t="n"/>
      <c r="BY86" s="13" t="n"/>
      <c r="BZ86" s="13" t="n"/>
      <c r="CA86" s="13" t="n"/>
      <c r="CB86" s="13" t="n"/>
      <c r="CC86" s="13" t="n"/>
      <c r="CD86" s="13" t="n"/>
      <c r="CE86" s="13" t="n"/>
      <c r="CF86" s="13" t="n"/>
      <c r="CG86" s="13" t="n"/>
      <c r="CH86" s="13" t="n"/>
      <c r="CI86" s="13" t="n"/>
      <c r="CJ86" s="13" t="n"/>
      <c r="CK86" s="13" t="n"/>
      <c r="CL86" s="13" t="n"/>
      <c r="CM86" s="13" t="n"/>
      <c r="CN86" s="13" t="n"/>
      <c r="CO86" s="13" t="n"/>
      <c r="CP86" s="13" t="n"/>
      <c r="CQ86" s="13" t="n"/>
      <c r="CR86" s="13" t="n"/>
      <c r="CS86" s="13" t="n"/>
      <c r="CT86" s="13" t="n"/>
      <c r="CU86" s="13" t="n"/>
    </row>
    <row r="87" hidden="1" ht="22" customHeight="1">
      <c r="A87" s="75" t="n"/>
      <c r="B87" s="75" t="n"/>
      <c r="C87" s="76" t="n"/>
      <c r="D87" s="77" t="n"/>
      <c r="E87" s="77" t="n"/>
      <c r="F87" s="78" t="n"/>
      <c r="G87" s="57">
        <f>IF(OR($D87="",$E87=""),"",$E87-$D87+1)</f>
        <v/>
      </c>
      <c r="H87" s="15">
        <f>IF($A87="","",IF($F87&gt;=100,"完了",IF(AND($E87&lt;&gt;"",$E87&lt;TODAY()),"遅延",IF(OR($D87="",$D87&gt;TODAY()),"未着手","進行中"))))</f>
        <v/>
      </c>
      <c r="I87" s="57">
        <f>IF(OR($A87="",$E87=""),"",IF(AND($E87&lt;TODAY(),$F87&lt;100),TODAY()-$E87,0))</f>
        <v/>
      </c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16" t="n"/>
      <c r="AI87" s="16" t="n"/>
      <c r="AJ87" s="16" t="n"/>
      <c r="AK87" s="16" t="n"/>
      <c r="AL87" s="16" t="n"/>
      <c r="AM87" s="16" t="n"/>
      <c r="AN87" s="16" t="n"/>
      <c r="AO87" s="16" t="n"/>
      <c r="AP87" s="16" t="n"/>
      <c r="AQ87" s="16" t="n"/>
      <c r="AR87" s="16" t="n"/>
      <c r="AS87" s="16" t="n"/>
      <c r="AT87" s="16" t="n"/>
      <c r="AU87" s="16" t="n"/>
      <c r="AV87" s="16" t="n"/>
      <c r="AW87" s="16" t="n"/>
      <c r="AX87" s="16" t="n"/>
      <c r="AY87" s="16" t="n"/>
      <c r="AZ87" s="16" t="n"/>
      <c r="BA87" s="16" t="n"/>
      <c r="BB87" s="16" t="n"/>
      <c r="BC87" s="16" t="n"/>
      <c r="BD87" s="16" t="n"/>
      <c r="BE87" s="16" t="n"/>
      <c r="BF87" s="16" t="n"/>
      <c r="BG87" s="16" t="n"/>
      <c r="BH87" s="16" t="n"/>
      <c r="BI87" s="16" t="n"/>
      <c r="BJ87" s="16" t="n"/>
      <c r="BK87" s="16" t="n"/>
      <c r="BL87" s="16" t="n"/>
      <c r="BM87" s="16" t="n"/>
      <c r="BN87" s="16" t="n"/>
      <c r="BO87" s="16" t="n"/>
      <c r="BP87" s="16" t="n"/>
      <c r="BQ87" s="16" t="n"/>
      <c r="BR87" s="16" t="n"/>
      <c r="BS87" s="16" t="n"/>
      <c r="BT87" s="16" t="n"/>
      <c r="BU87" s="16" t="n"/>
      <c r="BV87" s="16" t="n"/>
      <c r="BW87" s="16" t="n"/>
      <c r="BX87" s="16" t="n"/>
      <c r="BY87" s="16" t="n"/>
      <c r="BZ87" s="16" t="n"/>
      <c r="CA87" s="16" t="n"/>
      <c r="CB87" s="16" t="n"/>
      <c r="CC87" s="16" t="n"/>
      <c r="CD87" s="16" t="n"/>
      <c r="CE87" s="16" t="n"/>
      <c r="CF87" s="16" t="n"/>
      <c r="CG87" s="16" t="n"/>
      <c r="CH87" s="16" t="n"/>
      <c r="CI87" s="16" t="n"/>
      <c r="CJ87" s="16" t="n"/>
      <c r="CK87" s="16" t="n"/>
      <c r="CL87" s="16" t="n"/>
      <c r="CM87" s="16" t="n"/>
      <c r="CN87" s="16" t="n"/>
      <c r="CO87" s="16" t="n"/>
      <c r="CP87" s="16" t="n"/>
      <c r="CQ87" s="16" t="n"/>
      <c r="CR87" s="16" t="n"/>
      <c r="CS87" s="16" t="n"/>
      <c r="CT87" s="16" t="n"/>
      <c r="CU87" s="16" t="n"/>
    </row>
    <row r="88" hidden="1" ht="22" customHeight="1">
      <c r="A88" s="75" t="n"/>
      <c r="B88" s="75" t="n"/>
      <c r="C88" s="76" t="n"/>
      <c r="D88" s="77" t="n"/>
      <c r="E88" s="77" t="n"/>
      <c r="F88" s="78" t="n"/>
      <c r="G88" s="56">
        <f>IF(OR($D88="",$E88=""),"",$E88-$D88+1)</f>
        <v/>
      </c>
      <c r="H88" s="12">
        <f>IF($A88="","",IF($F88&gt;=100,"完了",IF(AND($E88&lt;&gt;"",$E88&lt;TODAY()),"遅延",IF(OR($D88="",$D88&gt;TODAY()),"未着手","進行中"))))</f>
        <v/>
      </c>
      <c r="I88" s="56">
        <f>IF(OR($A88="",$E88=""),"",IF(AND($E88&lt;TODAY(),$F88&lt;100),TODAY()-$E88,0))</f>
        <v/>
      </c>
      <c r="J88" s="13" t="n"/>
      <c r="K88" s="13" t="n"/>
      <c r="L88" s="13" t="n"/>
      <c r="M88" s="13" t="n"/>
      <c r="N88" s="13" t="n"/>
      <c r="O88" s="13" t="n"/>
      <c r="P88" s="13" t="n"/>
      <c r="Q88" s="13" t="n"/>
      <c r="R88" s="13" t="n"/>
      <c r="S88" s="13" t="n"/>
      <c r="T88" s="13" t="n"/>
      <c r="U88" s="13" t="n"/>
      <c r="V88" s="13" t="n"/>
      <c r="W88" s="13" t="n"/>
      <c r="X88" s="13" t="n"/>
      <c r="Y88" s="13" t="n"/>
      <c r="Z88" s="13" t="n"/>
      <c r="AA88" s="13" t="n"/>
      <c r="AB88" s="13" t="n"/>
      <c r="AC88" s="13" t="n"/>
      <c r="AD88" s="13" t="n"/>
      <c r="AE88" s="13" t="n"/>
      <c r="AF88" s="13" t="n"/>
      <c r="AG88" s="13" t="n"/>
      <c r="AH88" s="13" t="n"/>
      <c r="AI88" s="13" t="n"/>
      <c r="AJ88" s="13" t="n"/>
      <c r="AK88" s="13" t="n"/>
      <c r="AL88" s="13" t="n"/>
      <c r="AM88" s="13" t="n"/>
      <c r="AN88" s="13" t="n"/>
      <c r="AO88" s="13" t="n"/>
      <c r="AP88" s="13" t="n"/>
      <c r="AQ88" s="13" t="n"/>
      <c r="AR88" s="13" t="n"/>
      <c r="AS88" s="13" t="n"/>
      <c r="AT88" s="13" t="n"/>
      <c r="AU88" s="13" t="n"/>
      <c r="AV88" s="13" t="n"/>
      <c r="AW88" s="13" t="n"/>
      <c r="AX88" s="13" t="n"/>
      <c r="AY88" s="13" t="n"/>
      <c r="AZ88" s="13" t="n"/>
      <c r="BA88" s="13" t="n"/>
      <c r="BB88" s="13" t="n"/>
      <c r="BC88" s="13" t="n"/>
      <c r="BD88" s="13" t="n"/>
      <c r="BE88" s="13" t="n"/>
      <c r="BF88" s="13" t="n"/>
      <c r="BG88" s="13" t="n"/>
      <c r="BH88" s="13" t="n"/>
      <c r="BI88" s="13" t="n"/>
      <c r="BJ88" s="13" t="n"/>
      <c r="BK88" s="13" t="n"/>
      <c r="BL88" s="13" t="n"/>
      <c r="BM88" s="13" t="n"/>
      <c r="BN88" s="13" t="n"/>
      <c r="BO88" s="13" t="n"/>
      <c r="BP88" s="13" t="n"/>
      <c r="BQ88" s="13" t="n"/>
      <c r="BR88" s="13" t="n"/>
      <c r="BS88" s="13" t="n"/>
      <c r="BT88" s="13" t="n"/>
      <c r="BU88" s="13" t="n"/>
      <c r="BV88" s="13" t="n"/>
      <c r="BW88" s="13" t="n"/>
      <c r="BX88" s="13" t="n"/>
      <c r="BY88" s="13" t="n"/>
      <c r="BZ88" s="13" t="n"/>
      <c r="CA88" s="13" t="n"/>
      <c r="CB88" s="13" t="n"/>
      <c r="CC88" s="13" t="n"/>
      <c r="CD88" s="13" t="n"/>
      <c r="CE88" s="13" t="n"/>
      <c r="CF88" s="13" t="n"/>
      <c r="CG88" s="13" t="n"/>
      <c r="CH88" s="13" t="n"/>
      <c r="CI88" s="13" t="n"/>
      <c r="CJ88" s="13" t="n"/>
      <c r="CK88" s="13" t="n"/>
      <c r="CL88" s="13" t="n"/>
      <c r="CM88" s="13" t="n"/>
      <c r="CN88" s="13" t="n"/>
      <c r="CO88" s="13" t="n"/>
      <c r="CP88" s="13" t="n"/>
      <c r="CQ88" s="13" t="n"/>
      <c r="CR88" s="13" t="n"/>
      <c r="CS88" s="13" t="n"/>
      <c r="CT88" s="13" t="n"/>
      <c r="CU88" s="13" t="n"/>
    </row>
    <row r="89" hidden="1" ht="22" customHeight="1">
      <c r="A89" s="75" t="n"/>
      <c r="B89" s="75" t="n"/>
      <c r="C89" s="76" t="n"/>
      <c r="D89" s="77" t="n"/>
      <c r="E89" s="77" t="n"/>
      <c r="F89" s="78" t="n"/>
      <c r="G89" s="57">
        <f>IF(OR($D89="",$E89=""),"",$E89-$D89+1)</f>
        <v/>
      </c>
      <c r="H89" s="15">
        <f>IF($A89="","",IF($F89&gt;=100,"完了",IF(AND($E89&lt;&gt;"",$E89&lt;TODAY()),"遅延",IF(OR($D89="",$D89&gt;TODAY()),"未着手","進行中"))))</f>
        <v/>
      </c>
      <c r="I89" s="57">
        <f>IF(OR($A89="",$E89=""),"",IF(AND($E89&lt;TODAY(),$F89&lt;100),TODAY()-$E89,0))</f>
        <v/>
      </c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16" t="n"/>
      <c r="AI89" s="16" t="n"/>
      <c r="AJ89" s="16" t="n"/>
      <c r="AK89" s="16" t="n"/>
      <c r="AL89" s="16" t="n"/>
      <c r="AM89" s="16" t="n"/>
      <c r="AN89" s="16" t="n"/>
      <c r="AO89" s="16" t="n"/>
      <c r="AP89" s="16" t="n"/>
      <c r="AQ89" s="16" t="n"/>
      <c r="AR89" s="16" t="n"/>
      <c r="AS89" s="16" t="n"/>
      <c r="AT89" s="16" t="n"/>
      <c r="AU89" s="16" t="n"/>
      <c r="AV89" s="16" t="n"/>
      <c r="AW89" s="16" t="n"/>
      <c r="AX89" s="16" t="n"/>
      <c r="AY89" s="16" t="n"/>
      <c r="AZ89" s="16" t="n"/>
      <c r="BA89" s="16" t="n"/>
      <c r="BB89" s="16" t="n"/>
      <c r="BC89" s="16" t="n"/>
      <c r="BD89" s="16" t="n"/>
      <c r="BE89" s="16" t="n"/>
      <c r="BF89" s="16" t="n"/>
      <c r="BG89" s="16" t="n"/>
      <c r="BH89" s="16" t="n"/>
      <c r="BI89" s="16" t="n"/>
      <c r="BJ89" s="16" t="n"/>
      <c r="BK89" s="16" t="n"/>
      <c r="BL89" s="16" t="n"/>
      <c r="BM89" s="16" t="n"/>
      <c r="BN89" s="16" t="n"/>
      <c r="BO89" s="16" t="n"/>
      <c r="BP89" s="16" t="n"/>
      <c r="BQ89" s="16" t="n"/>
      <c r="BR89" s="16" t="n"/>
      <c r="BS89" s="16" t="n"/>
      <c r="BT89" s="16" t="n"/>
      <c r="BU89" s="16" t="n"/>
      <c r="BV89" s="16" t="n"/>
      <c r="BW89" s="16" t="n"/>
      <c r="BX89" s="16" t="n"/>
      <c r="BY89" s="16" t="n"/>
      <c r="BZ89" s="16" t="n"/>
      <c r="CA89" s="16" t="n"/>
      <c r="CB89" s="16" t="n"/>
      <c r="CC89" s="16" t="n"/>
      <c r="CD89" s="16" t="n"/>
      <c r="CE89" s="16" t="n"/>
      <c r="CF89" s="16" t="n"/>
      <c r="CG89" s="16" t="n"/>
      <c r="CH89" s="16" t="n"/>
      <c r="CI89" s="16" t="n"/>
      <c r="CJ89" s="16" t="n"/>
      <c r="CK89" s="16" t="n"/>
      <c r="CL89" s="16" t="n"/>
      <c r="CM89" s="16" t="n"/>
      <c r="CN89" s="16" t="n"/>
      <c r="CO89" s="16" t="n"/>
      <c r="CP89" s="16" t="n"/>
      <c r="CQ89" s="16" t="n"/>
      <c r="CR89" s="16" t="n"/>
      <c r="CS89" s="16" t="n"/>
      <c r="CT89" s="16" t="n"/>
      <c r="CU89" s="16" t="n"/>
    </row>
    <row r="90" hidden="1" ht="22" customHeight="1">
      <c r="A90" s="75" t="n"/>
      <c r="B90" s="75" t="n"/>
      <c r="C90" s="76" t="n"/>
      <c r="D90" s="77" t="n"/>
      <c r="E90" s="77" t="n"/>
      <c r="F90" s="78" t="n"/>
      <c r="G90" s="56">
        <f>IF(OR($D90="",$E90=""),"",$E90-$D90+1)</f>
        <v/>
      </c>
      <c r="H90" s="12">
        <f>IF($A90="","",IF($F90&gt;=100,"完了",IF(AND($E90&lt;&gt;"",$E90&lt;TODAY()),"遅延",IF(OR($D90="",$D90&gt;TODAY()),"未着手","進行中"))))</f>
        <v/>
      </c>
      <c r="I90" s="56">
        <f>IF(OR($A90="",$E90=""),"",IF(AND($E90&lt;TODAY(),$F90&lt;100),TODAY()-$E90,0))</f>
        <v/>
      </c>
      <c r="J90" s="13" t="n"/>
      <c r="K90" s="13" t="n"/>
      <c r="L90" s="13" t="n"/>
      <c r="M90" s="13" t="n"/>
      <c r="N90" s="13" t="n"/>
      <c r="O90" s="13" t="n"/>
      <c r="P90" s="13" t="n"/>
      <c r="Q90" s="13" t="n"/>
      <c r="R90" s="13" t="n"/>
      <c r="S90" s="13" t="n"/>
      <c r="T90" s="13" t="n"/>
      <c r="U90" s="13" t="n"/>
      <c r="V90" s="13" t="n"/>
      <c r="W90" s="13" t="n"/>
      <c r="X90" s="13" t="n"/>
      <c r="Y90" s="13" t="n"/>
      <c r="Z90" s="13" t="n"/>
      <c r="AA90" s="13" t="n"/>
      <c r="AB90" s="13" t="n"/>
      <c r="AC90" s="13" t="n"/>
      <c r="AD90" s="13" t="n"/>
      <c r="AE90" s="13" t="n"/>
      <c r="AF90" s="13" t="n"/>
      <c r="AG90" s="13" t="n"/>
      <c r="AH90" s="13" t="n"/>
      <c r="AI90" s="13" t="n"/>
      <c r="AJ90" s="13" t="n"/>
      <c r="AK90" s="13" t="n"/>
      <c r="AL90" s="13" t="n"/>
      <c r="AM90" s="13" t="n"/>
      <c r="AN90" s="13" t="n"/>
      <c r="AO90" s="13" t="n"/>
      <c r="AP90" s="13" t="n"/>
      <c r="AQ90" s="13" t="n"/>
      <c r="AR90" s="13" t="n"/>
      <c r="AS90" s="13" t="n"/>
      <c r="AT90" s="13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n"/>
      <c r="BD90" s="13" t="n"/>
      <c r="BE90" s="13" t="n"/>
      <c r="BF90" s="13" t="n"/>
      <c r="BG90" s="13" t="n"/>
      <c r="BH90" s="13" t="n"/>
      <c r="BI90" s="13" t="n"/>
      <c r="BJ90" s="13" t="n"/>
      <c r="BK90" s="13" t="n"/>
      <c r="BL90" s="13" t="n"/>
      <c r="BM90" s="13" t="n"/>
      <c r="BN90" s="13" t="n"/>
      <c r="BO90" s="13" t="n"/>
      <c r="BP90" s="13" t="n"/>
      <c r="BQ90" s="13" t="n"/>
      <c r="BR90" s="13" t="n"/>
      <c r="BS90" s="13" t="n"/>
      <c r="BT90" s="13" t="n"/>
      <c r="BU90" s="13" t="n"/>
      <c r="BV90" s="13" t="n"/>
      <c r="BW90" s="13" t="n"/>
      <c r="BX90" s="13" t="n"/>
      <c r="BY90" s="13" t="n"/>
      <c r="BZ90" s="13" t="n"/>
      <c r="CA90" s="13" t="n"/>
      <c r="CB90" s="13" t="n"/>
      <c r="CC90" s="13" t="n"/>
      <c r="CD90" s="13" t="n"/>
      <c r="CE90" s="13" t="n"/>
      <c r="CF90" s="13" t="n"/>
      <c r="CG90" s="13" t="n"/>
      <c r="CH90" s="13" t="n"/>
      <c r="CI90" s="13" t="n"/>
      <c r="CJ90" s="13" t="n"/>
      <c r="CK90" s="13" t="n"/>
      <c r="CL90" s="13" t="n"/>
      <c r="CM90" s="13" t="n"/>
      <c r="CN90" s="13" t="n"/>
      <c r="CO90" s="13" t="n"/>
      <c r="CP90" s="13" t="n"/>
      <c r="CQ90" s="13" t="n"/>
      <c r="CR90" s="13" t="n"/>
      <c r="CS90" s="13" t="n"/>
      <c r="CT90" s="13" t="n"/>
      <c r="CU90" s="13" t="n"/>
    </row>
    <row r="91" hidden="1" ht="22" customHeight="1">
      <c r="A91" s="75" t="n"/>
      <c r="B91" s="75" t="n"/>
      <c r="C91" s="76" t="n"/>
      <c r="D91" s="77" t="n"/>
      <c r="E91" s="77" t="n"/>
      <c r="F91" s="78" t="n"/>
      <c r="G91" s="57">
        <f>IF(OR($D91="",$E91=""),"",$E91-$D91+1)</f>
        <v/>
      </c>
      <c r="H91" s="15">
        <f>IF($A91="","",IF($F91&gt;=100,"完了",IF(AND($E91&lt;&gt;"",$E91&lt;TODAY()),"遅延",IF(OR($D91="",$D91&gt;TODAY()),"未着手","進行中"))))</f>
        <v/>
      </c>
      <c r="I91" s="57">
        <f>IF(OR($A91="",$E91=""),"",IF(AND($E91&lt;TODAY(),$F91&lt;100),TODAY()-$E91,0))</f>
        <v/>
      </c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16" t="n"/>
      <c r="AI91" s="16" t="n"/>
      <c r="AJ91" s="16" t="n"/>
      <c r="AK91" s="16" t="n"/>
      <c r="AL91" s="16" t="n"/>
      <c r="AM91" s="16" t="n"/>
      <c r="AN91" s="16" t="n"/>
      <c r="AO91" s="16" t="n"/>
      <c r="AP91" s="16" t="n"/>
      <c r="AQ91" s="16" t="n"/>
      <c r="AR91" s="16" t="n"/>
      <c r="AS91" s="16" t="n"/>
      <c r="AT91" s="16" t="n"/>
      <c r="AU91" s="16" t="n"/>
      <c r="AV91" s="16" t="n"/>
      <c r="AW91" s="16" t="n"/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6" t="n"/>
      <c r="BG91" s="16" t="n"/>
      <c r="BH91" s="16" t="n"/>
      <c r="BI91" s="16" t="n"/>
      <c r="BJ91" s="16" t="n"/>
      <c r="BK91" s="16" t="n"/>
      <c r="BL91" s="16" t="n"/>
      <c r="BM91" s="16" t="n"/>
      <c r="BN91" s="16" t="n"/>
      <c r="BO91" s="16" t="n"/>
      <c r="BP91" s="16" t="n"/>
      <c r="BQ91" s="16" t="n"/>
      <c r="BR91" s="16" t="n"/>
      <c r="BS91" s="16" t="n"/>
      <c r="BT91" s="16" t="n"/>
      <c r="BU91" s="16" t="n"/>
      <c r="BV91" s="16" t="n"/>
      <c r="BW91" s="16" t="n"/>
      <c r="BX91" s="16" t="n"/>
      <c r="BY91" s="16" t="n"/>
      <c r="BZ91" s="16" t="n"/>
      <c r="CA91" s="16" t="n"/>
      <c r="CB91" s="16" t="n"/>
      <c r="CC91" s="16" t="n"/>
      <c r="CD91" s="16" t="n"/>
      <c r="CE91" s="16" t="n"/>
      <c r="CF91" s="16" t="n"/>
      <c r="CG91" s="16" t="n"/>
      <c r="CH91" s="16" t="n"/>
      <c r="CI91" s="16" t="n"/>
      <c r="CJ91" s="16" t="n"/>
      <c r="CK91" s="16" t="n"/>
      <c r="CL91" s="16" t="n"/>
      <c r="CM91" s="16" t="n"/>
      <c r="CN91" s="16" t="n"/>
      <c r="CO91" s="16" t="n"/>
      <c r="CP91" s="16" t="n"/>
      <c r="CQ91" s="16" t="n"/>
      <c r="CR91" s="16" t="n"/>
      <c r="CS91" s="16" t="n"/>
      <c r="CT91" s="16" t="n"/>
      <c r="CU91" s="16" t="n"/>
    </row>
    <row r="92" hidden="1" ht="22" customHeight="1">
      <c r="A92" s="75" t="n"/>
      <c r="B92" s="75" t="n"/>
      <c r="C92" s="76" t="n"/>
      <c r="D92" s="77" t="n"/>
      <c r="E92" s="77" t="n"/>
      <c r="F92" s="78" t="n"/>
      <c r="G92" s="56">
        <f>IF(OR($D92="",$E92=""),"",$E92-$D92+1)</f>
        <v/>
      </c>
      <c r="H92" s="12">
        <f>IF($A92="","",IF($F92&gt;=100,"完了",IF(AND($E92&lt;&gt;"",$E92&lt;TODAY()),"遅延",IF(OR($D92="",$D92&gt;TODAY()),"未着手","進行中"))))</f>
        <v/>
      </c>
      <c r="I92" s="56">
        <f>IF(OR($A92="",$E92=""),"",IF(AND($E92&lt;TODAY(),$F92&lt;100),TODAY()-$E92,0))</f>
        <v/>
      </c>
      <c r="J92" s="13" t="n"/>
      <c r="K92" s="13" t="n"/>
      <c r="L92" s="13" t="n"/>
      <c r="M92" s="13" t="n"/>
      <c r="N92" s="13" t="n"/>
      <c r="O92" s="13" t="n"/>
      <c r="P92" s="13" t="n"/>
      <c r="Q92" s="13" t="n"/>
      <c r="R92" s="13" t="n"/>
      <c r="S92" s="13" t="n"/>
      <c r="T92" s="13" t="n"/>
      <c r="U92" s="13" t="n"/>
      <c r="V92" s="13" t="n"/>
      <c r="W92" s="13" t="n"/>
      <c r="X92" s="13" t="n"/>
      <c r="Y92" s="13" t="n"/>
      <c r="Z92" s="13" t="n"/>
      <c r="AA92" s="13" t="n"/>
      <c r="AB92" s="13" t="n"/>
      <c r="AC92" s="13" t="n"/>
      <c r="AD92" s="13" t="n"/>
      <c r="AE92" s="13" t="n"/>
      <c r="AF92" s="13" t="n"/>
      <c r="AG92" s="13" t="n"/>
      <c r="AH92" s="13" t="n"/>
      <c r="AI92" s="13" t="n"/>
      <c r="AJ92" s="13" t="n"/>
      <c r="AK92" s="13" t="n"/>
      <c r="AL92" s="13" t="n"/>
      <c r="AM92" s="13" t="n"/>
      <c r="AN92" s="13" t="n"/>
      <c r="AO92" s="13" t="n"/>
      <c r="AP92" s="13" t="n"/>
      <c r="AQ92" s="13" t="n"/>
      <c r="AR92" s="13" t="n"/>
      <c r="AS92" s="13" t="n"/>
      <c r="AT92" s="13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n"/>
      <c r="BD92" s="13" t="n"/>
      <c r="BE92" s="13" t="n"/>
      <c r="BF92" s="13" t="n"/>
      <c r="BG92" s="13" t="n"/>
      <c r="BH92" s="13" t="n"/>
      <c r="BI92" s="13" t="n"/>
      <c r="BJ92" s="13" t="n"/>
      <c r="BK92" s="13" t="n"/>
      <c r="BL92" s="13" t="n"/>
      <c r="BM92" s="13" t="n"/>
      <c r="BN92" s="13" t="n"/>
      <c r="BO92" s="13" t="n"/>
      <c r="BP92" s="13" t="n"/>
      <c r="BQ92" s="13" t="n"/>
      <c r="BR92" s="13" t="n"/>
      <c r="BS92" s="13" t="n"/>
      <c r="BT92" s="13" t="n"/>
      <c r="BU92" s="13" t="n"/>
      <c r="BV92" s="13" t="n"/>
      <c r="BW92" s="13" t="n"/>
      <c r="BX92" s="13" t="n"/>
      <c r="BY92" s="13" t="n"/>
      <c r="BZ92" s="13" t="n"/>
      <c r="CA92" s="13" t="n"/>
      <c r="CB92" s="13" t="n"/>
      <c r="CC92" s="13" t="n"/>
      <c r="CD92" s="13" t="n"/>
      <c r="CE92" s="13" t="n"/>
      <c r="CF92" s="13" t="n"/>
      <c r="CG92" s="13" t="n"/>
      <c r="CH92" s="13" t="n"/>
      <c r="CI92" s="13" t="n"/>
      <c r="CJ92" s="13" t="n"/>
      <c r="CK92" s="13" t="n"/>
      <c r="CL92" s="13" t="n"/>
      <c r="CM92" s="13" t="n"/>
      <c r="CN92" s="13" t="n"/>
      <c r="CO92" s="13" t="n"/>
      <c r="CP92" s="13" t="n"/>
      <c r="CQ92" s="13" t="n"/>
      <c r="CR92" s="13" t="n"/>
      <c r="CS92" s="13" t="n"/>
      <c r="CT92" s="13" t="n"/>
      <c r="CU92" s="13" t="n"/>
    </row>
    <row r="93" hidden="1" ht="22" customHeight="1">
      <c r="A93" s="75" t="n"/>
      <c r="B93" s="75" t="n"/>
      <c r="C93" s="76" t="n"/>
      <c r="D93" s="77" t="n"/>
      <c r="E93" s="77" t="n"/>
      <c r="F93" s="78" t="n"/>
      <c r="G93" s="57">
        <f>IF(OR($D93="",$E93=""),"",$E93-$D93+1)</f>
        <v/>
      </c>
      <c r="H93" s="15">
        <f>IF($A93="","",IF($F93&gt;=100,"完了",IF(AND($E93&lt;&gt;"",$E93&lt;TODAY()),"遅延",IF(OR($D93="",$D93&gt;TODAY()),"未着手","進行中"))))</f>
        <v/>
      </c>
      <c r="I93" s="57">
        <f>IF(OR($A93="",$E93=""),"",IF(AND($E93&lt;TODAY(),$F93&lt;100),TODAY()-$E93,0))</f>
        <v/>
      </c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  <c r="AK93" s="16" t="n"/>
      <c r="AL93" s="16" t="n"/>
      <c r="AM93" s="16" t="n"/>
      <c r="AN93" s="16" t="n"/>
      <c r="AO93" s="16" t="n"/>
      <c r="AP93" s="16" t="n"/>
      <c r="AQ93" s="16" t="n"/>
      <c r="AR93" s="16" t="n"/>
      <c r="AS93" s="16" t="n"/>
      <c r="AT93" s="16" t="n"/>
      <c r="AU93" s="16" t="n"/>
      <c r="AV93" s="16" t="n"/>
      <c r="AW93" s="16" t="n"/>
      <c r="AX93" s="16" t="n"/>
      <c r="AY93" s="16" t="n"/>
      <c r="AZ93" s="16" t="n"/>
      <c r="BA93" s="16" t="n"/>
      <c r="BB93" s="16" t="n"/>
      <c r="BC93" s="16" t="n"/>
      <c r="BD93" s="16" t="n"/>
      <c r="BE93" s="16" t="n"/>
      <c r="BF93" s="16" t="n"/>
      <c r="BG93" s="16" t="n"/>
      <c r="BH93" s="16" t="n"/>
      <c r="BI93" s="16" t="n"/>
      <c r="BJ93" s="16" t="n"/>
      <c r="BK93" s="16" t="n"/>
      <c r="BL93" s="16" t="n"/>
      <c r="BM93" s="16" t="n"/>
      <c r="BN93" s="16" t="n"/>
      <c r="BO93" s="16" t="n"/>
      <c r="BP93" s="16" t="n"/>
      <c r="BQ93" s="16" t="n"/>
      <c r="BR93" s="16" t="n"/>
      <c r="BS93" s="16" t="n"/>
      <c r="BT93" s="16" t="n"/>
      <c r="BU93" s="16" t="n"/>
      <c r="BV93" s="16" t="n"/>
      <c r="BW93" s="16" t="n"/>
      <c r="BX93" s="16" t="n"/>
      <c r="BY93" s="16" t="n"/>
      <c r="BZ93" s="16" t="n"/>
      <c r="CA93" s="16" t="n"/>
      <c r="CB93" s="16" t="n"/>
      <c r="CC93" s="16" t="n"/>
      <c r="CD93" s="16" t="n"/>
      <c r="CE93" s="16" t="n"/>
      <c r="CF93" s="16" t="n"/>
      <c r="CG93" s="16" t="n"/>
      <c r="CH93" s="16" t="n"/>
      <c r="CI93" s="16" t="n"/>
      <c r="CJ93" s="16" t="n"/>
      <c r="CK93" s="16" t="n"/>
      <c r="CL93" s="16" t="n"/>
      <c r="CM93" s="16" t="n"/>
      <c r="CN93" s="16" t="n"/>
      <c r="CO93" s="16" t="n"/>
      <c r="CP93" s="16" t="n"/>
      <c r="CQ93" s="16" t="n"/>
      <c r="CR93" s="16" t="n"/>
      <c r="CS93" s="16" t="n"/>
      <c r="CT93" s="16" t="n"/>
      <c r="CU93" s="16" t="n"/>
    </row>
    <row r="94" hidden="1" ht="22" customHeight="1">
      <c r="A94" s="75" t="n"/>
      <c r="B94" s="75" t="n"/>
      <c r="C94" s="76" t="n"/>
      <c r="D94" s="77" t="n"/>
      <c r="E94" s="77" t="n"/>
      <c r="F94" s="78" t="n"/>
      <c r="G94" s="56">
        <f>IF(OR($D94="",$E94=""),"",$E94-$D94+1)</f>
        <v/>
      </c>
      <c r="H94" s="12">
        <f>IF($A94="","",IF($F94&gt;=100,"完了",IF(AND($E94&lt;&gt;"",$E94&lt;TODAY()),"遅延",IF(OR($D94="",$D94&gt;TODAY()),"未着手","進行中"))))</f>
        <v/>
      </c>
      <c r="I94" s="56">
        <f>IF(OR($A94="",$E94=""),"",IF(AND($E94&lt;TODAY(),$F94&lt;100),TODAY()-$E94,0))</f>
        <v/>
      </c>
      <c r="J94" s="13" t="n"/>
      <c r="K94" s="13" t="n"/>
      <c r="L94" s="13" t="n"/>
      <c r="M94" s="13" t="n"/>
      <c r="N94" s="13" t="n"/>
      <c r="O94" s="13" t="n"/>
      <c r="P94" s="13" t="n"/>
      <c r="Q94" s="13" t="n"/>
      <c r="R94" s="13" t="n"/>
      <c r="S94" s="13" t="n"/>
      <c r="T94" s="13" t="n"/>
      <c r="U94" s="13" t="n"/>
      <c r="V94" s="13" t="n"/>
      <c r="W94" s="13" t="n"/>
      <c r="X94" s="13" t="n"/>
      <c r="Y94" s="13" t="n"/>
      <c r="Z94" s="13" t="n"/>
      <c r="AA94" s="13" t="n"/>
      <c r="AB94" s="13" t="n"/>
      <c r="AC94" s="13" t="n"/>
      <c r="AD94" s="13" t="n"/>
      <c r="AE94" s="13" t="n"/>
      <c r="AF94" s="13" t="n"/>
      <c r="AG94" s="13" t="n"/>
      <c r="AH94" s="13" t="n"/>
      <c r="AI94" s="13" t="n"/>
      <c r="AJ94" s="13" t="n"/>
      <c r="AK94" s="13" t="n"/>
      <c r="AL94" s="13" t="n"/>
      <c r="AM94" s="13" t="n"/>
      <c r="AN94" s="13" t="n"/>
      <c r="AO94" s="13" t="n"/>
      <c r="AP94" s="13" t="n"/>
      <c r="AQ94" s="13" t="n"/>
      <c r="AR94" s="13" t="n"/>
      <c r="AS94" s="13" t="n"/>
      <c r="AT94" s="13" t="n"/>
      <c r="AU94" s="13" t="n"/>
      <c r="AV94" s="13" t="n"/>
      <c r="AW94" s="13" t="n"/>
      <c r="AX94" s="13" t="n"/>
      <c r="AY94" s="13" t="n"/>
      <c r="AZ94" s="13" t="n"/>
      <c r="BA94" s="13" t="n"/>
      <c r="BB94" s="13" t="n"/>
      <c r="BC94" s="13" t="n"/>
      <c r="BD94" s="13" t="n"/>
      <c r="BE94" s="13" t="n"/>
      <c r="BF94" s="13" t="n"/>
      <c r="BG94" s="13" t="n"/>
      <c r="BH94" s="13" t="n"/>
      <c r="BI94" s="13" t="n"/>
      <c r="BJ94" s="13" t="n"/>
      <c r="BK94" s="13" t="n"/>
      <c r="BL94" s="13" t="n"/>
      <c r="BM94" s="13" t="n"/>
      <c r="BN94" s="13" t="n"/>
      <c r="BO94" s="13" t="n"/>
      <c r="BP94" s="13" t="n"/>
      <c r="BQ94" s="13" t="n"/>
      <c r="BR94" s="13" t="n"/>
      <c r="BS94" s="13" t="n"/>
      <c r="BT94" s="13" t="n"/>
      <c r="BU94" s="13" t="n"/>
      <c r="BV94" s="13" t="n"/>
      <c r="BW94" s="13" t="n"/>
      <c r="BX94" s="13" t="n"/>
      <c r="BY94" s="13" t="n"/>
      <c r="BZ94" s="13" t="n"/>
      <c r="CA94" s="13" t="n"/>
      <c r="CB94" s="13" t="n"/>
      <c r="CC94" s="13" t="n"/>
      <c r="CD94" s="13" t="n"/>
      <c r="CE94" s="13" t="n"/>
      <c r="CF94" s="13" t="n"/>
      <c r="CG94" s="13" t="n"/>
      <c r="CH94" s="13" t="n"/>
      <c r="CI94" s="13" t="n"/>
      <c r="CJ94" s="13" t="n"/>
      <c r="CK94" s="13" t="n"/>
      <c r="CL94" s="13" t="n"/>
      <c r="CM94" s="13" t="n"/>
      <c r="CN94" s="13" t="n"/>
      <c r="CO94" s="13" t="n"/>
      <c r="CP94" s="13" t="n"/>
      <c r="CQ94" s="13" t="n"/>
      <c r="CR94" s="13" t="n"/>
      <c r="CS94" s="13" t="n"/>
      <c r="CT94" s="13" t="n"/>
      <c r="CU94" s="13" t="n"/>
    </row>
    <row r="95" hidden="1" ht="22" customHeight="1">
      <c r="A95" s="75" t="n"/>
      <c r="B95" s="75" t="n"/>
      <c r="C95" s="76" t="n"/>
      <c r="D95" s="77" t="n"/>
      <c r="E95" s="77" t="n"/>
      <c r="F95" s="78" t="n"/>
      <c r="G95" s="57">
        <f>IF(OR($D95="",$E95=""),"",$E95-$D95+1)</f>
        <v/>
      </c>
      <c r="H95" s="15">
        <f>IF($A95="","",IF($F95&gt;=100,"完了",IF(AND($E95&lt;&gt;"",$E95&lt;TODAY()),"遅延",IF(OR($D95="",$D95&gt;TODAY()),"未着手","進行中"))))</f>
        <v/>
      </c>
      <c r="I95" s="57">
        <f>IF(OR($A95="",$E95=""),"",IF(AND($E95&lt;TODAY(),$F95&lt;100),TODAY()-$E95,0))</f>
        <v/>
      </c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16" t="n"/>
      <c r="AI95" s="16" t="n"/>
      <c r="AJ95" s="16" t="n"/>
      <c r="AK95" s="16" t="n"/>
      <c r="AL95" s="16" t="n"/>
      <c r="AM95" s="16" t="n"/>
      <c r="AN95" s="16" t="n"/>
      <c r="AO95" s="16" t="n"/>
      <c r="AP95" s="16" t="n"/>
      <c r="AQ95" s="16" t="n"/>
      <c r="AR95" s="16" t="n"/>
      <c r="AS95" s="16" t="n"/>
      <c r="AT95" s="16" t="n"/>
      <c r="AU95" s="16" t="n"/>
      <c r="AV95" s="16" t="n"/>
      <c r="AW95" s="16" t="n"/>
      <c r="AX95" s="16" t="n"/>
      <c r="AY95" s="16" t="n"/>
      <c r="AZ95" s="16" t="n"/>
      <c r="BA95" s="16" t="n"/>
      <c r="BB95" s="16" t="n"/>
      <c r="BC95" s="16" t="n"/>
      <c r="BD95" s="16" t="n"/>
      <c r="BE95" s="16" t="n"/>
      <c r="BF95" s="16" t="n"/>
      <c r="BG95" s="16" t="n"/>
      <c r="BH95" s="16" t="n"/>
      <c r="BI95" s="16" t="n"/>
      <c r="BJ95" s="16" t="n"/>
      <c r="BK95" s="16" t="n"/>
      <c r="BL95" s="16" t="n"/>
      <c r="BM95" s="16" t="n"/>
      <c r="BN95" s="16" t="n"/>
      <c r="BO95" s="16" t="n"/>
      <c r="BP95" s="16" t="n"/>
      <c r="BQ95" s="16" t="n"/>
      <c r="BR95" s="16" t="n"/>
      <c r="BS95" s="16" t="n"/>
      <c r="BT95" s="16" t="n"/>
      <c r="BU95" s="16" t="n"/>
      <c r="BV95" s="16" t="n"/>
      <c r="BW95" s="16" t="n"/>
      <c r="BX95" s="16" t="n"/>
      <c r="BY95" s="16" t="n"/>
      <c r="BZ95" s="16" t="n"/>
      <c r="CA95" s="16" t="n"/>
      <c r="CB95" s="16" t="n"/>
      <c r="CC95" s="16" t="n"/>
      <c r="CD95" s="16" t="n"/>
      <c r="CE95" s="16" t="n"/>
      <c r="CF95" s="16" t="n"/>
      <c r="CG95" s="16" t="n"/>
      <c r="CH95" s="16" t="n"/>
      <c r="CI95" s="16" t="n"/>
      <c r="CJ95" s="16" t="n"/>
      <c r="CK95" s="16" t="n"/>
      <c r="CL95" s="16" t="n"/>
      <c r="CM95" s="16" t="n"/>
      <c r="CN95" s="16" t="n"/>
      <c r="CO95" s="16" t="n"/>
      <c r="CP95" s="16" t="n"/>
      <c r="CQ95" s="16" t="n"/>
      <c r="CR95" s="16" t="n"/>
      <c r="CS95" s="16" t="n"/>
      <c r="CT95" s="16" t="n"/>
      <c r="CU95" s="16" t="n"/>
    </row>
    <row r="96" hidden="1" ht="22" customHeight="1">
      <c r="A96" s="75" t="n"/>
      <c r="B96" s="75" t="n"/>
      <c r="C96" s="76" t="n"/>
      <c r="D96" s="77" t="n"/>
      <c r="E96" s="77" t="n"/>
      <c r="F96" s="78" t="n"/>
      <c r="G96" s="56">
        <f>IF(OR($D96="",$E96=""),"",$E96-$D96+1)</f>
        <v/>
      </c>
      <c r="H96" s="12">
        <f>IF($A96="","",IF($F96&gt;=100,"完了",IF(AND($E96&lt;&gt;"",$E96&lt;TODAY()),"遅延",IF(OR($D96="",$D96&gt;TODAY()),"未着手","進行中"))))</f>
        <v/>
      </c>
      <c r="I96" s="56">
        <f>IF(OR($A96="",$E96=""),"",IF(AND($E96&lt;TODAY(),$F96&lt;100),TODAY()-$E96,0))</f>
        <v/>
      </c>
      <c r="J96" s="13" t="n"/>
      <c r="K96" s="13" t="n"/>
      <c r="L96" s="13" t="n"/>
      <c r="M96" s="13" t="n"/>
      <c r="N96" s="13" t="n"/>
      <c r="O96" s="13" t="n"/>
      <c r="P96" s="13" t="n"/>
      <c r="Q96" s="13" t="n"/>
      <c r="R96" s="13" t="n"/>
      <c r="S96" s="13" t="n"/>
      <c r="T96" s="13" t="n"/>
      <c r="U96" s="13" t="n"/>
      <c r="V96" s="13" t="n"/>
      <c r="W96" s="13" t="n"/>
      <c r="X96" s="13" t="n"/>
      <c r="Y96" s="13" t="n"/>
      <c r="Z96" s="13" t="n"/>
      <c r="AA96" s="13" t="n"/>
      <c r="AB96" s="13" t="n"/>
      <c r="AC96" s="13" t="n"/>
      <c r="AD96" s="13" t="n"/>
      <c r="AE96" s="13" t="n"/>
      <c r="AF96" s="13" t="n"/>
      <c r="AG96" s="13" t="n"/>
      <c r="AH96" s="13" t="n"/>
      <c r="AI96" s="13" t="n"/>
      <c r="AJ96" s="13" t="n"/>
      <c r="AK96" s="13" t="n"/>
      <c r="AL96" s="13" t="n"/>
      <c r="AM96" s="13" t="n"/>
      <c r="AN96" s="13" t="n"/>
      <c r="AO96" s="13" t="n"/>
      <c r="AP96" s="13" t="n"/>
      <c r="AQ96" s="13" t="n"/>
      <c r="AR96" s="13" t="n"/>
      <c r="AS96" s="13" t="n"/>
      <c r="AT96" s="13" t="n"/>
      <c r="AU96" s="13" t="n"/>
      <c r="AV96" s="13" t="n"/>
      <c r="AW96" s="13" t="n"/>
      <c r="AX96" s="13" t="n"/>
      <c r="AY96" s="13" t="n"/>
      <c r="AZ96" s="13" t="n"/>
      <c r="BA96" s="13" t="n"/>
      <c r="BB96" s="13" t="n"/>
      <c r="BC96" s="13" t="n"/>
      <c r="BD96" s="13" t="n"/>
      <c r="BE96" s="13" t="n"/>
      <c r="BF96" s="13" t="n"/>
      <c r="BG96" s="13" t="n"/>
      <c r="BH96" s="13" t="n"/>
      <c r="BI96" s="13" t="n"/>
      <c r="BJ96" s="13" t="n"/>
      <c r="BK96" s="13" t="n"/>
      <c r="BL96" s="13" t="n"/>
      <c r="BM96" s="13" t="n"/>
      <c r="BN96" s="13" t="n"/>
      <c r="BO96" s="13" t="n"/>
      <c r="BP96" s="13" t="n"/>
      <c r="BQ96" s="13" t="n"/>
      <c r="BR96" s="13" t="n"/>
      <c r="BS96" s="13" t="n"/>
      <c r="BT96" s="13" t="n"/>
      <c r="BU96" s="13" t="n"/>
      <c r="BV96" s="13" t="n"/>
      <c r="BW96" s="13" t="n"/>
      <c r="BX96" s="13" t="n"/>
      <c r="BY96" s="13" t="n"/>
      <c r="BZ96" s="13" t="n"/>
      <c r="CA96" s="13" t="n"/>
      <c r="CB96" s="13" t="n"/>
      <c r="CC96" s="13" t="n"/>
      <c r="CD96" s="13" t="n"/>
      <c r="CE96" s="13" t="n"/>
      <c r="CF96" s="13" t="n"/>
      <c r="CG96" s="13" t="n"/>
      <c r="CH96" s="13" t="n"/>
      <c r="CI96" s="13" t="n"/>
      <c r="CJ96" s="13" t="n"/>
      <c r="CK96" s="13" t="n"/>
      <c r="CL96" s="13" t="n"/>
      <c r="CM96" s="13" t="n"/>
      <c r="CN96" s="13" t="n"/>
      <c r="CO96" s="13" t="n"/>
      <c r="CP96" s="13" t="n"/>
      <c r="CQ96" s="13" t="n"/>
      <c r="CR96" s="13" t="n"/>
      <c r="CS96" s="13" t="n"/>
      <c r="CT96" s="13" t="n"/>
      <c r="CU96" s="13" t="n"/>
    </row>
    <row r="97" hidden="1" ht="22" customHeight="1">
      <c r="A97" s="75" t="n"/>
      <c r="B97" s="75" t="n"/>
      <c r="C97" s="76" t="n"/>
      <c r="D97" s="77" t="n"/>
      <c r="E97" s="77" t="n"/>
      <c r="F97" s="78" t="n"/>
      <c r="G97" s="57">
        <f>IF(OR($D97="",$E97=""),"",$E97-$D97+1)</f>
        <v/>
      </c>
      <c r="H97" s="15">
        <f>IF($A97="","",IF($F97&gt;=100,"完了",IF(AND($E97&lt;&gt;"",$E97&lt;TODAY()),"遅延",IF(OR($D97="",$D97&gt;TODAY()),"未着手","進行中"))))</f>
        <v/>
      </c>
      <c r="I97" s="57">
        <f>IF(OR($A97="",$E97=""),"",IF(AND($E97&lt;TODAY(),$F97&lt;100),TODAY()-$E97,0))</f>
        <v/>
      </c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16" t="n"/>
      <c r="AI97" s="16" t="n"/>
      <c r="AJ97" s="16" t="n"/>
      <c r="AK97" s="16" t="n"/>
      <c r="AL97" s="16" t="n"/>
      <c r="AM97" s="16" t="n"/>
      <c r="AN97" s="16" t="n"/>
      <c r="AO97" s="16" t="n"/>
      <c r="AP97" s="16" t="n"/>
      <c r="AQ97" s="16" t="n"/>
      <c r="AR97" s="16" t="n"/>
      <c r="AS97" s="16" t="n"/>
      <c r="AT97" s="16" t="n"/>
      <c r="AU97" s="16" t="n"/>
      <c r="AV97" s="16" t="n"/>
      <c r="AW97" s="16" t="n"/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16" t="n"/>
      <c r="BG97" s="16" t="n"/>
      <c r="BH97" s="16" t="n"/>
      <c r="BI97" s="16" t="n"/>
      <c r="BJ97" s="16" t="n"/>
      <c r="BK97" s="16" t="n"/>
      <c r="BL97" s="16" t="n"/>
      <c r="BM97" s="16" t="n"/>
      <c r="BN97" s="16" t="n"/>
      <c r="BO97" s="16" t="n"/>
      <c r="BP97" s="16" t="n"/>
      <c r="BQ97" s="16" t="n"/>
      <c r="BR97" s="16" t="n"/>
      <c r="BS97" s="16" t="n"/>
      <c r="BT97" s="16" t="n"/>
      <c r="BU97" s="16" t="n"/>
      <c r="BV97" s="16" t="n"/>
      <c r="BW97" s="16" t="n"/>
      <c r="BX97" s="16" t="n"/>
      <c r="BY97" s="16" t="n"/>
      <c r="BZ97" s="16" t="n"/>
      <c r="CA97" s="16" t="n"/>
      <c r="CB97" s="16" t="n"/>
      <c r="CC97" s="16" t="n"/>
      <c r="CD97" s="16" t="n"/>
      <c r="CE97" s="16" t="n"/>
      <c r="CF97" s="16" t="n"/>
      <c r="CG97" s="16" t="n"/>
      <c r="CH97" s="16" t="n"/>
      <c r="CI97" s="16" t="n"/>
      <c r="CJ97" s="16" t="n"/>
      <c r="CK97" s="16" t="n"/>
      <c r="CL97" s="16" t="n"/>
      <c r="CM97" s="16" t="n"/>
      <c r="CN97" s="16" t="n"/>
      <c r="CO97" s="16" t="n"/>
      <c r="CP97" s="16" t="n"/>
      <c r="CQ97" s="16" t="n"/>
      <c r="CR97" s="16" t="n"/>
      <c r="CS97" s="16" t="n"/>
      <c r="CT97" s="16" t="n"/>
      <c r="CU97" s="16" t="n"/>
    </row>
    <row r="98" hidden="1" ht="22" customHeight="1">
      <c r="A98" s="75" t="n"/>
      <c r="B98" s="75" t="n"/>
      <c r="C98" s="76" t="n"/>
      <c r="D98" s="77" t="n"/>
      <c r="E98" s="77" t="n"/>
      <c r="F98" s="78" t="n"/>
      <c r="G98" s="56">
        <f>IF(OR($D98="",$E98=""),"",$E98-$D98+1)</f>
        <v/>
      </c>
      <c r="H98" s="12">
        <f>IF($A98="","",IF($F98&gt;=100,"完了",IF(AND($E98&lt;&gt;"",$E98&lt;TODAY()),"遅延",IF(OR($D98="",$D98&gt;TODAY()),"未着手","進行中"))))</f>
        <v/>
      </c>
      <c r="I98" s="56">
        <f>IF(OR($A98="",$E98=""),"",IF(AND($E98&lt;TODAY(),$F98&lt;100),TODAY()-$E98,0))</f>
        <v/>
      </c>
      <c r="J98" s="13" t="n"/>
      <c r="K98" s="13" t="n"/>
      <c r="L98" s="13" t="n"/>
      <c r="M98" s="13" t="n"/>
      <c r="N98" s="13" t="n"/>
      <c r="O98" s="13" t="n"/>
      <c r="P98" s="13" t="n"/>
      <c r="Q98" s="13" t="n"/>
      <c r="R98" s="13" t="n"/>
      <c r="S98" s="13" t="n"/>
      <c r="T98" s="13" t="n"/>
      <c r="U98" s="13" t="n"/>
      <c r="V98" s="13" t="n"/>
      <c r="W98" s="13" t="n"/>
      <c r="X98" s="13" t="n"/>
      <c r="Y98" s="13" t="n"/>
      <c r="Z98" s="13" t="n"/>
      <c r="AA98" s="13" t="n"/>
      <c r="AB98" s="13" t="n"/>
      <c r="AC98" s="13" t="n"/>
      <c r="AD98" s="13" t="n"/>
      <c r="AE98" s="13" t="n"/>
      <c r="AF98" s="13" t="n"/>
      <c r="AG98" s="13" t="n"/>
      <c r="AH98" s="13" t="n"/>
      <c r="AI98" s="13" t="n"/>
      <c r="AJ98" s="13" t="n"/>
      <c r="AK98" s="13" t="n"/>
      <c r="AL98" s="13" t="n"/>
      <c r="AM98" s="13" t="n"/>
      <c r="AN98" s="13" t="n"/>
      <c r="AO98" s="13" t="n"/>
      <c r="AP98" s="13" t="n"/>
      <c r="AQ98" s="13" t="n"/>
      <c r="AR98" s="13" t="n"/>
      <c r="AS98" s="13" t="n"/>
      <c r="AT98" s="13" t="n"/>
      <c r="AU98" s="13" t="n"/>
      <c r="AV98" s="13" t="n"/>
      <c r="AW98" s="13" t="n"/>
      <c r="AX98" s="13" t="n"/>
      <c r="AY98" s="13" t="n"/>
      <c r="AZ98" s="13" t="n"/>
      <c r="BA98" s="13" t="n"/>
      <c r="BB98" s="13" t="n"/>
      <c r="BC98" s="13" t="n"/>
      <c r="BD98" s="13" t="n"/>
      <c r="BE98" s="13" t="n"/>
      <c r="BF98" s="13" t="n"/>
      <c r="BG98" s="13" t="n"/>
      <c r="BH98" s="13" t="n"/>
      <c r="BI98" s="13" t="n"/>
      <c r="BJ98" s="13" t="n"/>
      <c r="BK98" s="13" t="n"/>
      <c r="BL98" s="13" t="n"/>
      <c r="BM98" s="13" t="n"/>
      <c r="BN98" s="13" t="n"/>
      <c r="BO98" s="13" t="n"/>
      <c r="BP98" s="13" t="n"/>
      <c r="BQ98" s="13" t="n"/>
      <c r="BR98" s="13" t="n"/>
      <c r="BS98" s="13" t="n"/>
      <c r="BT98" s="13" t="n"/>
      <c r="BU98" s="13" t="n"/>
      <c r="BV98" s="13" t="n"/>
      <c r="BW98" s="13" t="n"/>
      <c r="BX98" s="13" t="n"/>
      <c r="BY98" s="13" t="n"/>
      <c r="BZ98" s="13" t="n"/>
      <c r="CA98" s="13" t="n"/>
      <c r="CB98" s="13" t="n"/>
      <c r="CC98" s="13" t="n"/>
      <c r="CD98" s="13" t="n"/>
      <c r="CE98" s="13" t="n"/>
      <c r="CF98" s="13" t="n"/>
      <c r="CG98" s="13" t="n"/>
      <c r="CH98" s="13" t="n"/>
      <c r="CI98" s="13" t="n"/>
      <c r="CJ98" s="13" t="n"/>
      <c r="CK98" s="13" t="n"/>
      <c r="CL98" s="13" t="n"/>
      <c r="CM98" s="13" t="n"/>
      <c r="CN98" s="13" t="n"/>
      <c r="CO98" s="13" t="n"/>
      <c r="CP98" s="13" t="n"/>
      <c r="CQ98" s="13" t="n"/>
      <c r="CR98" s="13" t="n"/>
      <c r="CS98" s="13" t="n"/>
      <c r="CT98" s="13" t="n"/>
      <c r="CU98" s="13" t="n"/>
    </row>
    <row r="99" hidden="1" ht="22" customHeight="1">
      <c r="A99" s="75" t="n"/>
      <c r="B99" s="75" t="n"/>
      <c r="C99" s="76" t="n"/>
      <c r="D99" s="77" t="n"/>
      <c r="E99" s="77" t="n"/>
      <c r="F99" s="78" t="n"/>
      <c r="G99" s="57">
        <f>IF(OR($D99="",$E99=""),"",$E99-$D99+1)</f>
        <v/>
      </c>
      <c r="H99" s="15">
        <f>IF($A99="","",IF($F99&gt;=100,"完了",IF(AND($E99&lt;&gt;"",$E99&lt;TODAY()),"遅延",IF(OR($D99="",$D99&gt;TODAY()),"未着手","進行中"))))</f>
        <v/>
      </c>
      <c r="I99" s="57">
        <f>IF(OR($A99="",$E99=""),"",IF(AND($E99&lt;TODAY(),$F99&lt;100),TODAY()-$E99,0))</f>
        <v/>
      </c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16" t="n"/>
      <c r="AI99" s="16" t="n"/>
      <c r="AJ99" s="16" t="n"/>
      <c r="AK99" s="16" t="n"/>
      <c r="AL99" s="16" t="n"/>
      <c r="AM99" s="16" t="n"/>
      <c r="AN99" s="16" t="n"/>
      <c r="AO99" s="16" t="n"/>
      <c r="AP99" s="16" t="n"/>
      <c r="AQ99" s="16" t="n"/>
      <c r="AR99" s="16" t="n"/>
      <c r="AS99" s="16" t="n"/>
      <c r="AT99" s="16" t="n"/>
      <c r="AU99" s="16" t="n"/>
      <c r="AV99" s="16" t="n"/>
      <c r="AW99" s="16" t="n"/>
      <c r="AX99" s="16" t="n"/>
      <c r="AY99" s="16" t="n"/>
      <c r="AZ99" s="16" t="n"/>
      <c r="BA99" s="16" t="n"/>
      <c r="BB99" s="16" t="n"/>
      <c r="BC99" s="16" t="n"/>
      <c r="BD99" s="16" t="n"/>
      <c r="BE99" s="16" t="n"/>
      <c r="BF99" s="16" t="n"/>
      <c r="BG99" s="16" t="n"/>
      <c r="BH99" s="16" t="n"/>
      <c r="BI99" s="16" t="n"/>
      <c r="BJ99" s="16" t="n"/>
      <c r="BK99" s="16" t="n"/>
      <c r="BL99" s="16" t="n"/>
      <c r="BM99" s="16" t="n"/>
      <c r="BN99" s="16" t="n"/>
      <c r="BO99" s="16" t="n"/>
      <c r="BP99" s="16" t="n"/>
      <c r="BQ99" s="16" t="n"/>
      <c r="BR99" s="16" t="n"/>
      <c r="BS99" s="16" t="n"/>
      <c r="BT99" s="16" t="n"/>
      <c r="BU99" s="16" t="n"/>
      <c r="BV99" s="16" t="n"/>
      <c r="BW99" s="16" t="n"/>
      <c r="BX99" s="16" t="n"/>
      <c r="BY99" s="16" t="n"/>
      <c r="BZ99" s="16" t="n"/>
      <c r="CA99" s="16" t="n"/>
      <c r="CB99" s="16" t="n"/>
      <c r="CC99" s="16" t="n"/>
      <c r="CD99" s="16" t="n"/>
      <c r="CE99" s="16" t="n"/>
      <c r="CF99" s="16" t="n"/>
      <c r="CG99" s="16" t="n"/>
      <c r="CH99" s="16" t="n"/>
      <c r="CI99" s="16" t="n"/>
      <c r="CJ99" s="16" t="n"/>
      <c r="CK99" s="16" t="n"/>
      <c r="CL99" s="16" t="n"/>
      <c r="CM99" s="16" t="n"/>
      <c r="CN99" s="16" t="n"/>
      <c r="CO99" s="16" t="n"/>
      <c r="CP99" s="16" t="n"/>
      <c r="CQ99" s="16" t="n"/>
      <c r="CR99" s="16" t="n"/>
      <c r="CS99" s="16" t="n"/>
      <c r="CT99" s="16" t="n"/>
      <c r="CU99" s="16" t="n"/>
    </row>
    <row r="100" hidden="1" ht="22" customHeight="1">
      <c r="A100" s="75" t="n"/>
      <c r="B100" s="75" t="n"/>
      <c r="C100" s="76" t="n"/>
      <c r="D100" s="77" t="n"/>
      <c r="E100" s="77" t="n"/>
      <c r="F100" s="78" t="n"/>
      <c r="G100" s="56">
        <f>IF(OR($D100="",$E100=""),"",$E100-$D100+1)</f>
        <v/>
      </c>
      <c r="H100" s="12">
        <f>IF($A100="","",IF($F100&gt;=100,"完了",IF(AND($E100&lt;&gt;"",$E100&lt;TODAY()),"遅延",IF(OR($D100="",$D100&gt;TODAY()),"未着手","進行中"))))</f>
        <v/>
      </c>
      <c r="I100" s="56">
        <f>IF(OR($A100="",$E100=""),"",IF(AND($E100&lt;TODAY(),$F100&lt;100),TODAY()-$E100,0))</f>
        <v/>
      </c>
      <c r="J100" s="13" t="n"/>
      <c r="K100" s="13" t="n"/>
      <c r="L100" s="13" t="n"/>
      <c r="M100" s="13" t="n"/>
      <c r="N100" s="13" t="n"/>
      <c r="O100" s="13" t="n"/>
      <c r="P100" s="13" t="n"/>
      <c r="Q100" s="13" t="n"/>
      <c r="R100" s="13" t="n"/>
      <c r="S100" s="13" t="n"/>
      <c r="T100" s="13" t="n"/>
      <c r="U100" s="13" t="n"/>
      <c r="V100" s="13" t="n"/>
      <c r="W100" s="13" t="n"/>
      <c r="X100" s="13" t="n"/>
      <c r="Y100" s="13" t="n"/>
      <c r="Z100" s="13" t="n"/>
      <c r="AA100" s="13" t="n"/>
      <c r="AB100" s="13" t="n"/>
      <c r="AC100" s="13" t="n"/>
      <c r="AD100" s="13" t="n"/>
      <c r="AE100" s="13" t="n"/>
      <c r="AF100" s="13" t="n"/>
      <c r="AG100" s="13" t="n"/>
      <c r="AH100" s="13" t="n"/>
      <c r="AI100" s="13" t="n"/>
      <c r="AJ100" s="13" t="n"/>
      <c r="AK100" s="13" t="n"/>
      <c r="AL100" s="13" t="n"/>
      <c r="AM100" s="13" t="n"/>
      <c r="AN100" s="13" t="n"/>
      <c r="AO100" s="13" t="n"/>
      <c r="AP100" s="13" t="n"/>
      <c r="AQ100" s="13" t="n"/>
      <c r="AR100" s="13" t="n"/>
      <c r="AS100" s="13" t="n"/>
      <c r="AT100" s="13" t="n"/>
      <c r="AU100" s="13" t="n"/>
      <c r="AV100" s="13" t="n"/>
      <c r="AW100" s="13" t="n"/>
      <c r="AX100" s="13" t="n"/>
      <c r="AY100" s="13" t="n"/>
      <c r="AZ100" s="13" t="n"/>
      <c r="BA100" s="13" t="n"/>
      <c r="BB100" s="13" t="n"/>
      <c r="BC100" s="13" t="n"/>
      <c r="BD100" s="13" t="n"/>
      <c r="BE100" s="13" t="n"/>
      <c r="BF100" s="13" t="n"/>
      <c r="BG100" s="13" t="n"/>
      <c r="BH100" s="13" t="n"/>
      <c r="BI100" s="13" t="n"/>
      <c r="BJ100" s="13" t="n"/>
      <c r="BK100" s="13" t="n"/>
      <c r="BL100" s="13" t="n"/>
      <c r="BM100" s="13" t="n"/>
      <c r="BN100" s="13" t="n"/>
      <c r="BO100" s="13" t="n"/>
      <c r="BP100" s="13" t="n"/>
      <c r="BQ100" s="13" t="n"/>
      <c r="BR100" s="13" t="n"/>
      <c r="BS100" s="13" t="n"/>
      <c r="BT100" s="13" t="n"/>
      <c r="BU100" s="13" t="n"/>
      <c r="BV100" s="13" t="n"/>
      <c r="BW100" s="13" t="n"/>
      <c r="BX100" s="13" t="n"/>
      <c r="BY100" s="13" t="n"/>
      <c r="BZ100" s="13" t="n"/>
      <c r="CA100" s="13" t="n"/>
      <c r="CB100" s="13" t="n"/>
      <c r="CC100" s="13" t="n"/>
      <c r="CD100" s="13" t="n"/>
      <c r="CE100" s="13" t="n"/>
      <c r="CF100" s="13" t="n"/>
      <c r="CG100" s="13" t="n"/>
      <c r="CH100" s="13" t="n"/>
      <c r="CI100" s="13" t="n"/>
      <c r="CJ100" s="13" t="n"/>
      <c r="CK100" s="13" t="n"/>
      <c r="CL100" s="13" t="n"/>
      <c r="CM100" s="13" t="n"/>
      <c r="CN100" s="13" t="n"/>
      <c r="CO100" s="13" t="n"/>
      <c r="CP100" s="13" t="n"/>
      <c r="CQ100" s="13" t="n"/>
      <c r="CR100" s="13" t="n"/>
      <c r="CS100" s="13" t="n"/>
      <c r="CT100" s="13" t="n"/>
      <c r="CU100" s="13" t="n"/>
    </row>
    <row r="101" hidden="1" ht="22" customHeight="1">
      <c r="A101" s="75" t="n"/>
      <c r="B101" s="75" t="n"/>
      <c r="C101" s="76" t="n"/>
      <c r="D101" s="77" t="n"/>
      <c r="E101" s="77" t="n"/>
      <c r="F101" s="78" t="n"/>
      <c r="G101" s="57">
        <f>IF(OR($D101="",$E101=""),"",$E101-$D101+1)</f>
        <v/>
      </c>
      <c r="H101" s="15">
        <f>IF($A101="","",IF($F101&gt;=100,"完了",IF(AND($E101&lt;&gt;"",$E101&lt;TODAY()),"遅延",IF(OR($D101="",$D101&gt;TODAY()),"未着手","進行中"))))</f>
        <v/>
      </c>
      <c r="I101" s="57">
        <f>IF(OR($A101="",$E101=""),"",IF(AND($E101&lt;TODAY(),$F101&lt;100),TODAY()-$E101,0))</f>
        <v/>
      </c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16" t="n"/>
      <c r="AI101" s="16" t="n"/>
      <c r="AJ101" s="16" t="n"/>
      <c r="AK101" s="16" t="n"/>
      <c r="AL101" s="16" t="n"/>
      <c r="AM101" s="16" t="n"/>
      <c r="AN101" s="16" t="n"/>
      <c r="AO101" s="16" t="n"/>
      <c r="AP101" s="16" t="n"/>
      <c r="AQ101" s="16" t="n"/>
      <c r="AR101" s="16" t="n"/>
      <c r="AS101" s="16" t="n"/>
      <c r="AT101" s="16" t="n"/>
      <c r="AU101" s="16" t="n"/>
      <c r="AV101" s="16" t="n"/>
      <c r="AW101" s="16" t="n"/>
      <c r="AX101" s="16" t="n"/>
      <c r="AY101" s="16" t="n"/>
      <c r="AZ101" s="16" t="n"/>
      <c r="BA101" s="16" t="n"/>
      <c r="BB101" s="16" t="n"/>
      <c r="BC101" s="16" t="n"/>
      <c r="BD101" s="16" t="n"/>
      <c r="BE101" s="16" t="n"/>
      <c r="BF101" s="16" t="n"/>
      <c r="BG101" s="16" t="n"/>
      <c r="BH101" s="16" t="n"/>
      <c r="BI101" s="16" t="n"/>
      <c r="BJ101" s="16" t="n"/>
      <c r="BK101" s="16" t="n"/>
      <c r="BL101" s="16" t="n"/>
      <c r="BM101" s="16" t="n"/>
      <c r="BN101" s="16" t="n"/>
      <c r="BO101" s="16" t="n"/>
      <c r="BP101" s="16" t="n"/>
      <c r="BQ101" s="16" t="n"/>
      <c r="BR101" s="16" t="n"/>
      <c r="BS101" s="16" t="n"/>
      <c r="BT101" s="16" t="n"/>
      <c r="BU101" s="16" t="n"/>
      <c r="BV101" s="16" t="n"/>
      <c r="BW101" s="16" t="n"/>
      <c r="BX101" s="16" t="n"/>
      <c r="BY101" s="16" t="n"/>
      <c r="BZ101" s="16" t="n"/>
      <c r="CA101" s="16" t="n"/>
      <c r="CB101" s="16" t="n"/>
      <c r="CC101" s="16" t="n"/>
      <c r="CD101" s="16" t="n"/>
      <c r="CE101" s="16" t="n"/>
      <c r="CF101" s="16" t="n"/>
      <c r="CG101" s="16" t="n"/>
      <c r="CH101" s="16" t="n"/>
      <c r="CI101" s="16" t="n"/>
      <c r="CJ101" s="16" t="n"/>
      <c r="CK101" s="16" t="n"/>
      <c r="CL101" s="16" t="n"/>
      <c r="CM101" s="16" t="n"/>
      <c r="CN101" s="16" t="n"/>
      <c r="CO101" s="16" t="n"/>
      <c r="CP101" s="16" t="n"/>
      <c r="CQ101" s="16" t="n"/>
      <c r="CR101" s="16" t="n"/>
      <c r="CS101" s="16" t="n"/>
      <c r="CT101" s="16" t="n"/>
      <c r="CU101" s="16" t="n"/>
    </row>
    <row r="102" hidden="1" ht="22" customHeight="1">
      <c r="A102" s="75" t="n"/>
      <c r="B102" s="75" t="n"/>
      <c r="C102" s="76" t="n"/>
      <c r="D102" s="77" t="n"/>
      <c r="E102" s="77" t="n"/>
      <c r="F102" s="78" t="n"/>
      <c r="G102" s="56">
        <f>IF(OR($D102="",$E102=""),"",$E102-$D102+1)</f>
        <v/>
      </c>
      <c r="H102" s="12">
        <f>IF($A102="","",IF($F102&gt;=100,"完了",IF(AND($E102&lt;&gt;"",$E102&lt;TODAY()),"遅延",IF(OR($D102="",$D102&gt;TODAY()),"未着手","進行中"))))</f>
        <v/>
      </c>
      <c r="I102" s="56">
        <f>IF(OR($A102="",$E102=""),"",IF(AND($E102&lt;TODAY(),$F102&lt;100),TODAY()-$E102,0))</f>
        <v/>
      </c>
      <c r="J102" s="13" t="n"/>
      <c r="K102" s="13" t="n"/>
      <c r="L102" s="13" t="n"/>
      <c r="M102" s="13" t="n"/>
      <c r="N102" s="13" t="n"/>
      <c r="O102" s="13" t="n"/>
      <c r="P102" s="13" t="n"/>
      <c r="Q102" s="13" t="n"/>
      <c r="R102" s="13" t="n"/>
      <c r="S102" s="13" t="n"/>
      <c r="T102" s="13" t="n"/>
      <c r="U102" s="13" t="n"/>
      <c r="V102" s="13" t="n"/>
      <c r="W102" s="13" t="n"/>
      <c r="X102" s="13" t="n"/>
      <c r="Y102" s="13" t="n"/>
      <c r="Z102" s="13" t="n"/>
      <c r="AA102" s="13" t="n"/>
      <c r="AB102" s="13" t="n"/>
      <c r="AC102" s="13" t="n"/>
      <c r="AD102" s="13" t="n"/>
      <c r="AE102" s="13" t="n"/>
      <c r="AF102" s="13" t="n"/>
      <c r="AG102" s="13" t="n"/>
      <c r="AH102" s="13" t="n"/>
      <c r="AI102" s="13" t="n"/>
      <c r="AJ102" s="13" t="n"/>
      <c r="AK102" s="13" t="n"/>
      <c r="AL102" s="13" t="n"/>
      <c r="AM102" s="13" t="n"/>
      <c r="AN102" s="13" t="n"/>
      <c r="AO102" s="13" t="n"/>
      <c r="AP102" s="13" t="n"/>
      <c r="AQ102" s="13" t="n"/>
      <c r="AR102" s="13" t="n"/>
      <c r="AS102" s="13" t="n"/>
      <c r="AT102" s="13" t="n"/>
      <c r="AU102" s="13" t="n"/>
      <c r="AV102" s="13" t="n"/>
      <c r="AW102" s="13" t="n"/>
      <c r="AX102" s="13" t="n"/>
      <c r="AY102" s="13" t="n"/>
      <c r="AZ102" s="13" t="n"/>
      <c r="BA102" s="13" t="n"/>
      <c r="BB102" s="13" t="n"/>
      <c r="BC102" s="13" t="n"/>
      <c r="BD102" s="13" t="n"/>
      <c r="BE102" s="13" t="n"/>
      <c r="BF102" s="13" t="n"/>
      <c r="BG102" s="13" t="n"/>
      <c r="BH102" s="13" t="n"/>
      <c r="BI102" s="13" t="n"/>
      <c r="BJ102" s="13" t="n"/>
      <c r="BK102" s="13" t="n"/>
      <c r="BL102" s="13" t="n"/>
      <c r="BM102" s="13" t="n"/>
      <c r="BN102" s="13" t="n"/>
      <c r="BO102" s="13" t="n"/>
      <c r="BP102" s="13" t="n"/>
      <c r="BQ102" s="13" t="n"/>
      <c r="BR102" s="13" t="n"/>
      <c r="BS102" s="13" t="n"/>
      <c r="BT102" s="13" t="n"/>
      <c r="BU102" s="13" t="n"/>
      <c r="BV102" s="13" t="n"/>
      <c r="BW102" s="13" t="n"/>
      <c r="BX102" s="13" t="n"/>
      <c r="BY102" s="13" t="n"/>
      <c r="BZ102" s="13" t="n"/>
      <c r="CA102" s="13" t="n"/>
      <c r="CB102" s="13" t="n"/>
      <c r="CC102" s="13" t="n"/>
      <c r="CD102" s="13" t="n"/>
      <c r="CE102" s="13" t="n"/>
      <c r="CF102" s="13" t="n"/>
      <c r="CG102" s="13" t="n"/>
      <c r="CH102" s="13" t="n"/>
      <c r="CI102" s="13" t="n"/>
      <c r="CJ102" s="13" t="n"/>
      <c r="CK102" s="13" t="n"/>
      <c r="CL102" s="13" t="n"/>
      <c r="CM102" s="13" t="n"/>
      <c r="CN102" s="13" t="n"/>
      <c r="CO102" s="13" t="n"/>
      <c r="CP102" s="13" t="n"/>
      <c r="CQ102" s="13" t="n"/>
      <c r="CR102" s="13" t="n"/>
      <c r="CS102" s="13" t="n"/>
      <c r="CT102" s="13" t="n"/>
      <c r="CU102" s="13" t="n"/>
    </row>
    <row r="103" hidden="1" ht="22" customHeight="1">
      <c r="A103" s="75" t="n"/>
      <c r="B103" s="75" t="n"/>
      <c r="C103" s="76" t="n"/>
      <c r="D103" s="77" t="n"/>
      <c r="E103" s="77" t="n"/>
      <c r="F103" s="78" t="n"/>
      <c r="G103" s="57">
        <f>IF(OR($D103="",$E103=""),"",$E103-$D103+1)</f>
        <v/>
      </c>
      <c r="H103" s="15">
        <f>IF($A103="","",IF($F103&gt;=100,"完了",IF(AND($E103&lt;&gt;"",$E103&lt;TODAY()),"遅延",IF(OR($D103="",$D103&gt;TODAY()),"未着手","進行中"))))</f>
        <v/>
      </c>
      <c r="I103" s="57">
        <f>IF(OR($A103="",$E103=""),"",IF(AND($E103&lt;TODAY(),$F103&lt;100),TODAY()-$E103,0))</f>
        <v/>
      </c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16" t="n"/>
      <c r="AI103" s="16" t="n"/>
      <c r="AJ103" s="16" t="n"/>
      <c r="AK103" s="16" t="n"/>
      <c r="AL103" s="16" t="n"/>
      <c r="AM103" s="16" t="n"/>
      <c r="AN103" s="16" t="n"/>
      <c r="AO103" s="16" t="n"/>
      <c r="AP103" s="16" t="n"/>
      <c r="AQ103" s="16" t="n"/>
      <c r="AR103" s="16" t="n"/>
      <c r="AS103" s="16" t="n"/>
      <c r="AT103" s="16" t="n"/>
      <c r="AU103" s="16" t="n"/>
      <c r="AV103" s="16" t="n"/>
      <c r="AW103" s="16" t="n"/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6" t="n"/>
      <c r="BG103" s="16" t="n"/>
      <c r="BH103" s="16" t="n"/>
      <c r="BI103" s="16" t="n"/>
      <c r="BJ103" s="16" t="n"/>
      <c r="BK103" s="16" t="n"/>
      <c r="BL103" s="16" t="n"/>
      <c r="BM103" s="16" t="n"/>
      <c r="BN103" s="16" t="n"/>
      <c r="BO103" s="16" t="n"/>
      <c r="BP103" s="16" t="n"/>
      <c r="BQ103" s="16" t="n"/>
      <c r="BR103" s="16" t="n"/>
      <c r="BS103" s="16" t="n"/>
      <c r="BT103" s="16" t="n"/>
      <c r="BU103" s="16" t="n"/>
      <c r="BV103" s="16" t="n"/>
      <c r="BW103" s="16" t="n"/>
      <c r="BX103" s="16" t="n"/>
      <c r="BY103" s="16" t="n"/>
      <c r="BZ103" s="16" t="n"/>
      <c r="CA103" s="16" t="n"/>
      <c r="CB103" s="16" t="n"/>
      <c r="CC103" s="16" t="n"/>
      <c r="CD103" s="16" t="n"/>
      <c r="CE103" s="16" t="n"/>
      <c r="CF103" s="16" t="n"/>
      <c r="CG103" s="16" t="n"/>
      <c r="CH103" s="16" t="n"/>
      <c r="CI103" s="16" t="n"/>
      <c r="CJ103" s="16" t="n"/>
      <c r="CK103" s="16" t="n"/>
      <c r="CL103" s="16" t="n"/>
      <c r="CM103" s="16" t="n"/>
      <c r="CN103" s="16" t="n"/>
      <c r="CO103" s="16" t="n"/>
      <c r="CP103" s="16" t="n"/>
      <c r="CQ103" s="16" t="n"/>
      <c r="CR103" s="16" t="n"/>
      <c r="CS103" s="16" t="n"/>
      <c r="CT103" s="16" t="n"/>
      <c r="CU103" s="16" t="n"/>
    </row>
    <row r="104" hidden="1" ht="22" customHeight="1">
      <c r="A104" s="75" t="n"/>
      <c r="B104" s="75" t="n"/>
      <c r="C104" s="76" t="n"/>
      <c r="D104" s="77" t="n"/>
      <c r="E104" s="77" t="n"/>
      <c r="F104" s="78" t="n"/>
      <c r="G104" s="56">
        <f>IF(OR($D104="",$E104=""),"",$E104-$D104+1)</f>
        <v/>
      </c>
      <c r="H104" s="12">
        <f>IF($A104="","",IF($F104&gt;=100,"完了",IF(AND($E104&lt;&gt;"",$E104&lt;TODAY()),"遅延",IF(OR($D104="",$D104&gt;TODAY()),"未着手","進行中"))))</f>
        <v/>
      </c>
      <c r="I104" s="56">
        <f>IF(OR($A104="",$E104=""),"",IF(AND($E104&lt;TODAY(),$F104&lt;100),TODAY()-$E104,0))</f>
        <v/>
      </c>
      <c r="J104" s="13" t="n"/>
      <c r="K104" s="13" t="n"/>
      <c r="L104" s="13" t="n"/>
      <c r="M104" s="13" t="n"/>
      <c r="N104" s="13" t="n"/>
      <c r="O104" s="13" t="n"/>
      <c r="P104" s="13" t="n"/>
      <c r="Q104" s="13" t="n"/>
      <c r="R104" s="13" t="n"/>
      <c r="S104" s="13" t="n"/>
      <c r="T104" s="13" t="n"/>
      <c r="U104" s="13" t="n"/>
      <c r="V104" s="13" t="n"/>
      <c r="W104" s="13" t="n"/>
      <c r="X104" s="13" t="n"/>
      <c r="Y104" s="13" t="n"/>
      <c r="Z104" s="13" t="n"/>
      <c r="AA104" s="13" t="n"/>
      <c r="AB104" s="13" t="n"/>
      <c r="AC104" s="13" t="n"/>
      <c r="AD104" s="13" t="n"/>
      <c r="AE104" s="13" t="n"/>
      <c r="AF104" s="13" t="n"/>
      <c r="AG104" s="13" t="n"/>
      <c r="AH104" s="13" t="n"/>
      <c r="AI104" s="13" t="n"/>
      <c r="AJ104" s="13" t="n"/>
      <c r="AK104" s="13" t="n"/>
      <c r="AL104" s="13" t="n"/>
      <c r="AM104" s="13" t="n"/>
      <c r="AN104" s="13" t="n"/>
      <c r="AO104" s="13" t="n"/>
      <c r="AP104" s="13" t="n"/>
      <c r="AQ104" s="13" t="n"/>
      <c r="AR104" s="13" t="n"/>
      <c r="AS104" s="13" t="n"/>
      <c r="AT104" s="13" t="n"/>
      <c r="AU104" s="13" t="n"/>
      <c r="AV104" s="13" t="n"/>
      <c r="AW104" s="13" t="n"/>
      <c r="AX104" s="13" t="n"/>
      <c r="AY104" s="13" t="n"/>
      <c r="AZ104" s="13" t="n"/>
      <c r="BA104" s="13" t="n"/>
      <c r="BB104" s="13" t="n"/>
      <c r="BC104" s="13" t="n"/>
      <c r="BD104" s="13" t="n"/>
      <c r="BE104" s="13" t="n"/>
      <c r="BF104" s="13" t="n"/>
      <c r="BG104" s="13" t="n"/>
      <c r="BH104" s="13" t="n"/>
      <c r="BI104" s="13" t="n"/>
      <c r="BJ104" s="13" t="n"/>
      <c r="BK104" s="13" t="n"/>
      <c r="BL104" s="13" t="n"/>
      <c r="BM104" s="13" t="n"/>
      <c r="BN104" s="13" t="n"/>
      <c r="BO104" s="13" t="n"/>
      <c r="BP104" s="13" t="n"/>
      <c r="BQ104" s="13" t="n"/>
      <c r="BR104" s="13" t="n"/>
      <c r="BS104" s="13" t="n"/>
      <c r="BT104" s="13" t="n"/>
      <c r="BU104" s="13" t="n"/>
      <c r="BV104" s="13" t="n"/>
      <c r="BW104" s="13" t="n"/>
      <c r="BX104" s="13" t="n"/>
      <c r="BY104" s="13" t="n"/>
      <c r="BZ104" s="13" t="n"/>
      <c r="CA104" s="13" t="n"/>
      <c r="CB104" s="13" t="n"/>
      <c r="CC104" s="13" t="n"/>
      <c r="CD104" s="13" t="n"/>
      <c r="CE104" s="13" t="n"/>
      <c r="CF104" s="13" t="n"/>
      <c r="CG104" s="13" t="n"/>
      <c r="CH104" s="13" t="n"/>
      <c r="CI104" s="13" t="n"/>
      <c r="CJ104" s="13" t="n"/>
      <c r="CK104" s="13" t="n"/>
      <c r="CL104" s="13" t="n"/>
      <c r="CM104" s="13" t="n"/>
      <c r="CN104" s="13" t="n"/>
      <c r="CO104" s="13" t="n"/>
      <c r="CP104" s="13" t="n"/>
      <c r="CQ104" s="13" t="n"/>
      <c r="CR104" s="13" t="n"/>
      <c r="CS104" s="13" t="n"/>
      <c r="CT104" s="13" t="n"/>
      <c r="CU104" s="13" t="n"/>
    </row>
    <row r="105" hidden="1" ht="22" customHeight="1">
      <c r="A105" s="75" t="n"/>
      <c r="B105" s="75" t="n"/>
      <c r="C105" s="76" t="n"/>
      <c r="D105" s="77" t="n"/>
      <c r="E105" s="77" t="n"/>
      <c r="F105" s="78" t="n"/>
      <c r="G105" s="57">
        <f>IF(OR($D105="",$E105=""),"",$E105-$D105+1)</f>
        <v/>
      </c>
      <c r="H105" s="15">
        <f>IF($A105="","",IF($F105&gt;=100,"完了",IF(AND($E105&lt;&gt;"",$E105&lt;TODAY()),"遅延",IF(OR($D105="",$D105&gt;TODAY()),"未着手","進行中"))))</f>
        <v/>
      </c>
      <c r="I105" s="57">
        <f>IF(OR($A105="",$E105=""),"",IF(AND($E105&lt;TODAY(),$F105&lt;100),TODAY()-$E105,0))</f>
        <v/>
      </c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16" t="n"/>
      <c r="AI105" s="16" t="n"/>
      <c r="AJ105" s="16" t="n"/>
      <c r="AK105" s="16" t="n"/>
      <c r="AL105" s="16" t="n"/>
      <c r="AM105" s="16" t="n"/>
      <c r="AN105" s="16" t="n"/>
      <c r="AO105" s="16" t="n"/>
      <c r="AP105" s="16" t="n"/>
      <c r="AQ105" s="16" t="n"/>
      <c r="AR105" s="16" t="n"/>
      <c r="AS105" s="16" t="n"/>
      <c r="AT105" s="16" t="n"/>
      <c r="AU105" s="16" t="n"/>
      <c r="AV105" s="16" t="n"/>
      <c r="AW105" s="16" t="n"/>
      <c r="AX105" s="16" t="n"/>
      <c r="AY105" s="16" t="n"/>
      <c r="AZ105" s="16" t="n"/>
      <c r="BA105" s="16" t="n"/>
      <c r="BB105" s="16" t="n"/>
      <c r="BC105" s="16" t="n"/>
      <c r="BD105" s="16" t="n"/>
      <c r="BE105" s="16" t="n"/>
      <c r="BF105" s="16" t="n"/>
      <c r="BG105" s="16" t="n"/>
      <c r="BH105" s="16" t="n"/>
      <c r="BI105" s="16" t="n"/>
      <c r="BJ105" s="16" t="n"/>
      <c r="BK105" s="16" t="n"/>
      <c r="BL105" s="16" t="n"/>
      <c r="BM105" s="16" t="n"/>
      <c r="BN105" s="16" t="n"/>
      <c r="BO105" s="16" t="n"/>
      <c r="BP105" s="16" t="n"/>
      <c r="BQ105" s="16" t="n"/>
      <c r="BR105" s="16" t="n"/>
      <c r="BS105" s="16" t="n"/>
      <c r="BT105" s="16" t="n"/>
      <c r="BU105" s="16" t="n"/>
      <c r="BV105" s="16" t="n"/>
      <c r="BW105" s="16" t="n"/>
      <c r="BX105" s="16" t="n"/>
      <c r="BY105" s="16" t="n"/>
      <c r="BZ105" s="16" t="n"/>
      <c r="CA105" s="16" t="n"/>
      <c r="CB105" s="16" t="n"/>
      <c r="CC105" s="16" t="n"/>
      <c r="CD105" s="16" t="n"/>
      <c r="CE105" s="16" t="n"/>
      <c r="CF105" s="16" t="n"/>
      <c r="CG105" s="16" t="n"/>
      <c r="CH105" s="16" t="n"/>
      <c r="CI105" s="16" t="n"/>
      <c r="CJ105" s="16" t="n"/>
      <c r="CK105" s="16" t="n"/>
      <c r="CL105" s="16" t="n"/>
      <c r="CM105" s="16" t="n"/>
      <c r="CN105" s="16" t="n"/>
      <c r="CO105" s="16" t="n"/>
      <c r="CP105" s="16" t="n"/>
      <c r="CQ105" s="16" t="n"/>
      <c r="CR105" s="16" t="n"/>
      <c r="CS105" s="16" t="n"/>
      <c r="CT105" s="16" t="n"/>
      <c r="CU105" s="16" t="n"/>
    </row>
    <row r="106" hidden="1" ht="22" customHeight="1">
      <c r="A106" s="75" t="n"/>
      <c r="B106" s="75" t="n"/>
      <c r="C106" s="76" t="n"/>
      <c r="D106" s="77" t="n"/>
      <c r="E106" s="77" t="n"/>
      <c r="F106" s="78" t="n"/>
      <c r="G106" s="56">
        <f>IF(OR($D106="",$E106=""),"",$E106-$D106+1)</f>
        <v/>
      </c>
      <c r="H106" s="12">
        <f>IF($A106="","",IF($F106&gt;=100,"完了",IF(AND($E106&lt;&gt;"",$E106&lt;TODAY()),"遅延",IF(OR($D106="",$D106&gt;TODAY()),"未着手","進行中"))))</f>
        <v/>
      </c>
      <c r="I106" s="56">
        <f>IF(OR($A106="",$E106=""),"",IF(AND($E106&lt;TODAY(),$F106&lt;100),TODAY()-$E106,0))</f>
        <v/>
      </c>
      <c r="J106" s="13" t="n"/>
      <c r="K106" s="13" t="n"/>
      <c r="L106" s="13" t="n"/>
      <c r="M106" s="13" t="n"/>
      <c r="N106" s="13" t="n"/>
      <c r="O106" s="13" t="n"/>
      <c r="P106" s="13" t="n"/>
      <c r="Q106" s="13" t="n"/>
      <c r="R106" s="13" t="n"/>
      <c r="S106" s="13" t="n"/>
      <c r="T106" s="13" t="n"/>
      <c r="U106" s="13" t="n"/>
      <c r="V106" s="13" t="n"/>
      <c r="W106" s="13" t="n"/>
      <c r="X106" s="13" t="n"/>
      <c r="Y106" s="13" t="n"/>
      <c r="Z106" s="13" t="n"/>
      <c r="AA106" s="13" t="n"/>
      <c r="AB106" s="13" t="n"/>
      <c r="AC106" s="13" t="n"/>
      <c r="AD106" s="13" t="n"/>
      <c r="AE106" s="13" t="n"/>
      <c r="AF106" s="13" t="n"/>
      <c r="AG106" s="13" t="n"/>
      <c r="AH106" s="13" t="n"/>
      <c r="AI106" s="13" t="n"/>
      <c r="AJ106" s="13" t="n"/>
      <c r="AK106" s="13" t="n"/>
      <c r="AL106" s="13" t="n"/>
      <c r="AM106" s="13" t="n"/>
      <c r="AN106" s="13" t="n"/>
      <c r="AO106" s="13" t="n"/>
      <c r="AP106" s="13" t="n"/>
      <c r="AQ106" s="13" t="n"/>
      <c r="AR106" s="13" t="n"/>
      <c r="AS106" s="13" t="n"/>
      <c r="AT106" s="13" t="n"/>
      <c r="AU106" s="13" t="n"/>
      <c r="AV106" s="13" t="n"/>
      <c r="AW106" s="13" t="n"/>
      <c r="AX106" s="13" t="n"/>
      <c r="AY106" s="13" t="n"/>
      <c r="AZ106" s="13" t="n"/>
      <c r="BA106" s="13" t="n"/>
      <c r="BB106" s="13" t="n"/>
      <c r="BC106" s="13" t="n"/>
      <c r="BD106" s="13" t="n"/>
      <c r="BE106" s="13" t="n"/>
      <c r="BF106" s="13" t="n"/>
      <c r="BG106" s="13" t="n"/>
      <c r="BH106" s="13" t="n"/>
      <c r="BI106" s="13" t="n"/>
      <c r="BJ106" s="13" t="n"/>
      <c r="BK106" s="13" t="n"/>
      <c r="BL106" s="13" t="n"/>
      <c r="BM106" s="13" t="n"/>
      <c r="BN106" s="13" t="n"/>
      <c r="BO106" s="13" t="n"/>
      <c r="BP106" s="13" t="n"/>
      <c r="BQ106" s="13" t="n"/>
      <c r="BR106" s="13" t="n"/>
      <c r="BS106" s="13" t="n"/>
      <c r="BT106" s="13" t="n"/>
      <c r="BU106" s="13" t="n"/>
      <c r="BV106" s="13" t="n"/>
      <c r="BW106" s="13" t="n"/>
      <c r="BX106" s="13" t="n"/>
      <c r="BY106" s="13" t="n"/>
      <c r="BZ106" s="13" t="n"/>
      <c r="CA106" s="13" t="n"/>
      <c r="CB106" s="13" t="n"/>
      <c r="CC106" s="13" t="n"/>
      <c r="CD106" s="13" t="n"/>
      <c r="CE106" s="13" t="n"/>
      <c r="CF106" s="13" t="n"/>
      <c r="CG106" s="13" t="n"/>
      <c r="CH106" s="13" t="n"/>
      <c r="CI106" s="13" t="n"/>
      <c r="CJ106" s="13" t="n"/>
      <c r="CK106" s="13" t="n"/>
      <c r="CL106" s="13" t="n"/>
      <c r="CM106" s="13" t="n"/>
      <c r="CN106" s="13" t="n"/>
      <c r="CO106" s="13" t="n"/>
      <c r="CP106" s="13" t="n"/>
      <c r="CQ106" s="13" t="n"/>
      <c r="CR106" s="13" t="n"/>
      <c r="CS106" s="13" t="n"/>
      <c r="CT106" s="13" t="n"/>
      <c r="CU106" s="13" t="n"/>
    </row>
    <row r="107" hidden="1" ht="22" customHeight="1">
      <c r="A107" s="75" t="n"/>
      <c r="B107" s="75" t="n"/>
      <c r="C107" s="76" t="n"/>
      <c r="D107" s="77" t="n"/>
      <c r="E107" s="77" t="n"/>
      <c r="F107" s="78" t="n"/>
      <c r="G107" s="57">
        <f>IF(OR($D107="",$E107=""),"",$E107-$D107+1)</f>
        <v/>
      </c>
      <c r="H107" s="15">
        <f>IF($A107="","",IF($F107&gt;=100,"完了",IF(AND($E107&lt;&gt;"",$E107&lt;TODAY()),"遅延",IF(OR($D107="",$D107&gt;TODAY()),"未着手","進行中"))))</f>
        <v/>
      </c>
      <c r="I107" s="57">
        <f>IF(OR($A107="",$E107=""),"",IF(AND($E107&lt;TODAY(),$F107&lt;100),TODAY()-$E107,0))</f>
        <v/>
      </c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16" t="n"/>
      <c r="AI107" s="16" t="n"/>
      <c r="AJ107" s="16" t="n"/>
      <c r="AK107" s="16" t="n"/>
      <c r="AL107" s="16" t="n"/>
      <c r="AM107" s="16" t="n"/>
      <c r="AN107" s="16" t="n"/>
      <c r="AO107" s="16" t="n"/>
      <c r="AP107" s="16" t="n"/>
      <c r="AQ107" s="16" t="n"/>
      <c r="AR107" s="16" t="n"/>
      <c r="AS107" s="16" t="n"/>
      <c r="AT107" s="16" t="n"/>
      <c r="AU107" s="16" t="n"/>
      <c r="AV107" s="16" t="n"/>
      <c r="AW107" s="16" t="n"/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6" t="n"/>
      <c r="BG107" s="16" t="n"/>
      <c r="BH107" s="16" t="n"/>
      <c r="BI107" s="16" t="n"/>
      <c r="BJ107" s="16" t="n"/>
      <c r="BK107" s="16" t="n"/>
      <c r="BL107" s="16" t="n"/>
      <c r="BM107" s="16" t="n"/>
      <c r="BN107" s="16" t="n"/>
      <c r="BO107" s="16" t="n"/>
      <c r="BP107" s="16" t="n"/>
      <c r="BQ107" s="16" t="n"/>
      <c r="BR107" s="16" t="n"/>
      <c r="BS107" s="16" t="n"/>
      <c r="BT107" s="16" t="n"/>
      <c r="BU107" s="16" t="n"/>
      <c r="BV107" s="16" t="n"/>
      <c r="BW107" s="16" t="n"/>
      <c r="BX107" s="16" t="n"/>
      <c r="BY107" s="16" t="n"/>
      <c r="BZ107" s="16" t="n"/>
      <c r="CA107" s="16" t="n"/>
      <c r="CB107" s="16" t="n"/>
      <c r="CC107" s="16" t="n"/>
      <c r="CD107" s="16" t="n"/>
      <c r="CE107" s="16" t="n"/>
      <c r="CF107" s="16" t="n"/>
      <c r="CG107" s="16" t="n"/>
      <c r="CH107" s="16" t="n"/>
      <c r="CI107" s="16" t="n"/>
      <c r="CJ107" s="16" t="n"/>
      <c r="CK107" s="16" t="n"/>
      <c r="CL107" s="16" t="n"/>
      <c r="CM107" s="16" t="n"/>
      <c r="CN107" s="16" t="n"/>
      <c r="CO107" s="16" t="n"/>
      <c r="CP107" s="16" t="n"/>
      <c r="CQ107" s="16" t="n"/>
      <c r="CR107" s="16" t="n"/>
      <c r="CS107" s="16" t="n"/>
      <c r="CT107" s="16" t="n"/>
      <c r="CU107" s="16" t="n"/>
    </row>
    <row r="108" hidden="1" ht="22" customHeight="1">
      <c r="A108" s="75" t="n"/>
      <c r="B108" s="75" t="n"/>
      <c r="C108" s="76" t="n"/>
      <c r="D108" s="77" t="n"/>
      <c r="E108" s="77" t="n"/>
      <c r="F108" s="78" t="n"/>
      <c r="G108" s="56">
        <f>IF(OR($D108="",$E108=""),"",$E108-$D108+1)</f>
        <v/>
      </c>
      <c r="H108" s="12">
        <f>IF($A108="","",IF($F108&gt;=100,"完了",IF(AND($E108&lt;&gt;"",$E108&lt;TODAY()),"遅延",IF(OR($D108="",$D108&gt;TODAY()),"未着手","進行中"))))</f>
        <v/>
      </c>
      <c r="I108" s="56">
        <f>IF(OR($A108="",$E108=""),"",IF(AND($E108&lt;TODAY(),$F108&lt;100),TODAY()-$E108,0))</f>
        <v/>
      </c>
      <c r="J108" s="13" t="n"/>
      <c r="K108" s="13" t="n"/>
      <c r="L108" s="13" t="n"/>
      <c r="M108" s="13" t="n"/>
      <c r="N108" s="13" t="n"/>
      <c r="O108" s="13" t="n"/>
      <c r="P108" s="13" t="n"/>
      <c r="Q108" s="13" t="n"/>
      <c r="R108" s="13" t="n"/>
      <c r="S108" s="13" t="n"/>
      <c r="T108" s="13" t="n"/>
      <c r="U108" s="13" t="n"/>
      <c r="V108" s="13" t="n"/>
      <c r="W108" s="13" t="n"/>
      <c r="X108" s="13" t="n"/>
      <c r="Y108" s="13" t="n"/>
      <c r="Z108" s="13" t="n"/>
      <c r="AA108" s="13" t="n"/>
      <c r="AB108" s="13" t="n"/>
      <c r="AC108" s="13" t="n"/>
      <c r="AD108" s="13" t="n"/>
      <c r="AE108" s="13" t="n"/>
      <c r="AF108" s="13" t="n"/>
      <c r="AG108" s="13" t="n"/>
      <c r="AH108" s="13" t="n"/>
      <c r="AI108" s="13" t="n"/>
      <c r="AJ108" s="13" t="n"/>
      <c r="AK108" s="13" t="n"/>
      <c r="AL108" s="13" t="n"/>
      <c r="AM108" s="13" t="n"/>
      <c r="AN108" s="13" t="n"/>
      <c r="AO108" s="13" t="n"/>
      <c r="AP108" s="13" t="n"/>
      <c r="AQ108" s="13" t="n"/>
      <c r="AR108" s="13" t="n"/>
      <c r="AS108" s="13" t="n"/>
      <c r="AT108" s="13" t="n"/>
      <c r="AU108" s="13" t="n"/>
      <c r="AV108" s="13" t="n"/>
      <c r="AW108" s="13" t="n"/>
      <c r="AX108" s="13" t="n"/>
      <c r="AY108" s="13" t="n"/>
      <c r="AZ108" s="13" t="n"/>
      <c r="BA108" s="13" t="n"/>
      <c r="BB108" s="13" t="n"/>
      <c r="BC108" s="13" t="n"/>
      <c r="BD108" s="13" t="n"/>
      <c r="BE108" s="13" t="n"/>
      <c r="BF108" s="13" t="n"/>
      <c r="BG108" s="13" t="n"/>
      <c r="BH108" s="13" t="n"/>
      <c r="BI108" s="13" t="n"/>
      <c r="BJ108" s="13" t="n"/>
      <c r="BK108" s="13" t="n"/>
      <c r="BL108" s="13" t="n"/>
      <c r="BM108" s="13" t="n"/>
      <c r="BN108" s="13" t="n"/>
      <c r="BO108" s="13" t="n"/>
      <c r="BP108" s="13" t="n"/>
      <c r="BQ108" s="13" t="n"/>
      <c r="BR108" s="13" t="n"/>
      <c r="BS108" s="13" t="n"/>
      <c r="BT108" s="13" t="n"/>
      <c r="BU108" s="13" t="n"/>
      <c r="BV108" s="13" t="n"/>
      <c r="BW108" s="13" t="n"/>
      <c r="BX108" s="13" t="n"/>
      <c r="BY108" s="13" t="n"/>
      <c r="BZ108" s="13" t="n"/>
      <c r="CA108" s="13" t="n"/>
      <c r="CB108" s="13" t="n"/>
      <c r="CC108" s="13" t="n"/>
      <c r="CD108" s="13" t="n"/>
      <c r="CE108" s="13" t="n"/>
      <c r="CF108" s="13" t="n"/>
      <c r="CG108" s="13" t="n"/>
      <c r="CH108" s="13" t="n"/>
      <c r="CI108" s="13" t="n"/>
      <c r="CJ108" s="13" t="n"/>
      <c r="CK108" s="13" t="n"/>
      <c r="CL108" s="13" t="n"/>
      <c r="CM108" s="13" t="n"/>
      <c r="CN108" s="13" t="n"/>
      <c r="CO108" s="13" t="n"/>
      <c r="CP108" s="13" t="n"/>
      <c r="CQ108" s="13" t="n"/>
      <c r="CR108" s="13" t="n"/>
      <c r="CS108" s="13" t="n"/>
      <c r="CT108" s="13" t="n"/>
      <c r="CU108" s="13" t="n"/>
    </row>
    <row r="109" hidden="1" ht="22" customHeight="1">
      <c r="A109" s="75" t="n"/>
      <c r="B109" s="75" t="n"/>
      <c r="C109" s="76" t="n"/>
      <c r="D109" s="77" t="n"/>
      <c r="E109" s="77" t="n"/>
      <c r="F109" s="78" t="n"/>
      <c r="G109" s="57">
        <f>IF(OR($D109="",$E109=""),"",$E109-$D109+1)</f>
        <v/>
      </c>
      <c r="H109" s="15">
        <f>IF($A109="","",IF($F109&gt;=100,"完了",IF(AND($E109&lt;&gt;"",$E109&lt;TODAY()),"遅延",IF(OR($D109="",$D109&gt;TODAY()),"未着手","進行中"))))</f>
        <v/>
      </c>
      <c r="I109" s="57">
        <f>IF(OR($A109="",$E109=""),"",IF(AND($E109&lt;TODAY(),$F109&lt;100),TODAY()-$E109,0))</f>
        <v/>
      </c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16" t="n"/>
      <c r="AI109" s="16" t="n"/>
      <c r="AJ109" s="16" t="n"/>
      <c r="AK109" s="16" t="n"/>
      <c r="AL109" s="16" t="n"/>
      <c r="AM109" s="16" t="n"/>
      <c r="AN109" s="16" t="n"/>
      <c r="AO109" s="16" t="n"/>
      <c r="AP109" s="16" t="n"/>
      <c r="AQ109" s="16" t="n"/>
      <c r="AR109" s="16" t="n"/>
      <c r="AS109" s="16" t="n"/>
      <c r="AT109" s="16" t="n"/>
      <c r="AU109" s="16" t="n"/>
      <c r="AV109" s="16" t="n"/>
      <c r="AW109" s="16" t="n"/>
      <c r="AX109" s="16" t="n"/>
      <c r="AY109" s="16" t="n"/>
      <c r="AZ109" s="16" t="n"/>
      <c r="BA109" s="16" t="n"/>
      <c r="BB109" s="16" t="n"/>
      <c r="BC109" s="16" t="n"/>
      <c r="BD109" s="16" t="n"/>
      <c r="BE109" s="16" t="n"/>
      <c r="BF109" s="16" t="n"/>
      <c r="BG109" s="16" t="n"/>
      <c r="BH109" s="16" t="n"/>
      <c r="BI109" s="16" t="n"/>
      <c r="BJ109" s="16" t="n"/>
      <c r="BK109" s="16" t="n"/>
      <c r="BL109" s="16" t="n"/>
      <c r="BM109" s="16" t="n"/>
      <c r="BN109" s="16" t="n"/>
      <c r="BO109" s="16" t="n"/>
      <c r="BP109" s="16" t="n"/>
      <c r="BQ109" s="16" t="n"/>
      <c r="BR109" s="16" t="n"/>
      <c r="BS109" s="16" t="n"/>
      <c r="BT109" s="16" t="n"/>
      <c r="BU109" s="16" t="n"/>
      <c r="BV109" s="16" t="n"/>
      <c r="BW109" s="16" t="n"/>
      <c r="BX109" s="16" t="n"/>
      <c r="BY109" s="16" t="n"/>
      <c r="BZ109" s="16" t="n"/>
      <c r="CA109" s="16" t="n"/>
      <c r="CB109" s="16" t="n"/>
      <c r="CC109" s="16" t="n"/>
      <c r="CD109" s="16" t="n"/>
      <c r="CE109" s="16" t="n"/>
      <c r="CF109" s="16" t="n"/>
      <c r="CG109" s="16" t="n"/>
      <c r="CH109" s="16" t="n"/>
      <c r="CI109" s="16" t="n"/>
      <c r="CJ109" s="16" t="n"/>
      <c r="CK109" s="16" t="n"/>
      <c r="CL109" s="16" t="n"/>
      <c r="CM109" s="16" t="n"/>
      <c r="CN109" s="16" t="n"/>
      <c r="CO109" s="16" t="n"/>
      <c r="CP109" s="16" t="n"/>
      <c r="CQ109" s="16" t="n"/>
      <c r="CR109" s="16" t="n"/>
      <c r="CS109" s="16" t="n"/>
      <c r="CT109" s="16" t="n"/>
      <c r="CU109" s="16" t="n"/>
    </row>
    <row r="110" hidden="1" ht="22" customHeight="1">
      <c r="A110" s="75" t="n"/>
      <c r="B110" s="75" t="n"/>
      <c r="C110" s="76" t="n"/>
      <c r="D110" s="77" t="n"/>
      <c r="E110" s="77" t="n"/>
      <c r="F110" s="78" t="n"/>
      <c r="G110" s="56">
        <f>IF(OR($D110="",$E110=""),"",$E110-$D110+1)</f>
        <v/>
      </c>
      <c r="H110" s="12">
        <f>IF($A110="","",IF($F110&gt;=100,"完了",IF(AND($E110&lt;&gt;"",$E110&lt;TODAY()),"遅延",IF(OR($D110="",$D110&gt;TODAY()),"未着手","進行中"))))</f>
        <v/>
      </c>
      <c r="I110" s="56">
        <f>IF(OR($A110="",$E110=""),"",IF(AND($E110&lt;TODAY(),$F110&lt;100),TODAY()-$E110,0))</f>
        <v/>
      </c>
      <c r="J110" s="13" t="n"/>
      <c r="K110" s="13" t="n"/>
      <c r="L110" s="13" t="n"/>
      <c r="M110" s="13" t="n"/>
      <c r="N110" s="13" t="n"/>
      <c r="O110" s="13" t="n"/>
      <c r="P110" s="13" t="n"/>
      <c r="Q110" s="13" t="n"/>
      <c r="R110" s="13" t="n"/>
      <c r="S110" s="13" t="n"/>
      <c r="T110" s="13" t="n"/>
      <c r="U110" s="13" t="n"/>
      <c r="V110" s="13" t="n"/>
      <c r="W110" s="13" t="n"/>
      <c r="X110" s="13" t="n"/>
      <c r="Y110" s="13" t="n"/>
      <c r="Z110" s="13" t="n"/>
      <c r="AA110" s="13" t="n"/>
      <c r="AB110" s="13" t="n"/>
      <c r="AC110" s="13" t="n"/>
      <c r="AD110" s="13" t="n"/>
      <c r="AE110" s="13" t="n"/>
      <c r="AF110" s="13" t="n"/>
      <c r="AG110" s="13" t="n"/>
      <c r="AH110" s="13" t="n"/>
      <c r="AI110" s="13" t="n"/>
      <c r="AJ110" s="13" t="n"/>
      <c r="AK110" s="13" t="n"/>
      <c r="AL110" s="13" t="n"/>
      <c r="AM110" s="13" t="n"/>
      <c r="AN110" s="13" t="n"/>
      <c r="AO110" s="13" t="n"/>
      <c r="AP110" s="13" t="n"/>
      <c r="AQ110" s="13" t="n"/>
      <c r="AR110" s="13" t="n"/>
      <c r="AS110" s="13" t="n"/>
      <c r="AT110" s="13" t="n"/>
      <c r="AU110" s="13" t="n"/>
      <c r="AV110" s="13" t="n"/>
      <c r="AW110" s="13" t="n"/>
      <c r="AX110" s="13" t="n"/>
      <c r="AY110" s="13" t="n"/>
      <c r="AZ110" s="13" t="n"/>
      <c r="BA110" s="13" t="n"/>
      <c r="BB110" s="13" t="n"/>
      <c r="BC110" s="13" t="n"/>
      <c r="BD110" s="13" t="n"/>
      <c r="BE110" s="13" t="n"/>
      <c r="BF110" s="13" t="n"/>
      <c r="BG110" s="13" t="n"/>
      <c r="BH110" s="13" t="n"/>
      <c r="BI110" s="13" t="n"/>
      <c r="BJ110" s="13" t="n"/>
      <c r="BK110" s="13" t="n"/>
      <c r="BL110" s="13" t="n"/>
      <c r="BM110" s="13" t="n"/>
      <c r="BN110" s="13" t="n"/>
      <c r="BO110" s="13" t="n"/>
      <c r="BP110" s="13" t="n"/>
      <c r="BQ110" s="13" t="n"/>
      <c r="BR110" s="13" t="n"/>
      <c r="BS110" s="13" t="n"/>
      <c r="BT110" s="13" t="n"/>
      <c r="BU110" s="13" t="n"/>
      <c r="BV110" s="13" t="n"/>
      <c r="BW110" s="13" t="n"/>
      <c r="BX110" s="13" t="n"/>
      <c r="BY110" s="13" t="n"/>
      <c r="BZ110" s="13" t="n"/>
      <c r="CA110" s="13" t="n"/>
      <c r="CB110" s="13" t="n"/>
      <c r="CC110" s="13" t="n"/>
      <c r="CD110" s="13" t="n"/>
      <c r="CE110" s="13" t="n"/>
      <c r="CF110" s="13" t="n"/>
      <c r="CG110" s="13" t="n"/>
      <c r="CH110" s="13" t="n"/>
      <c r="CI110" s="13" t="n"/>
      <c r="CJ110" s="13" t="n"/>
      <c r="CK110" s="13" t="n"/>
      <c r="CL110" s="13" t="n"/>
      <c r="CM110" s="13" t="n"/>
      <c r="CN110" s="13" t="n"/>
      <c r="CO110" s="13" t="n"/>
      <c r="CP110" s="13" t="n"/>
      <c r="CQ110" s="13" t="n"/>
      <c r="CR110" s="13" t="n"/>
      <c r="CS110" s="13" t="n"/>
      <c r="CT110" s="13" t="n"/>
      <c r="CU110" s="13" t="n"/>
    </row>
    <row r="111" hidden="1" ht="22" customHeight="1">
      <c r="A111" s="75" t="n"/>
      <c r="B111" s="75" t="n"/>
      <c r="C111" s="76" t="n"/>
      <c r="D111" s="77" t="n"/>
      <c r="E111" s="77" t="n"/>
      <c r="F111" s="78" t="n"/>
      <c r="G111" s="57">
        <f>IF(OR($D111="",$E111=""),"",$E111-$D111+1)</f>
        <v/>
      </c>
      <c r="H111" s="15">
        <f>IF($A111="","",IF($F111&gt;=100,"完了",IF(AND($E111&lt;&gt;"",$E111&lt;TODAY()),"遅延",IF(OR($D111="",$D111&gt;TODAY()),"未着手","進行中"))))</f>
        <v/>
      </c>
      <c r="I111" s="57">
        <f>IF(OR($A111="",$E111=""),"",IF(AND($E111&lt;TODAY(),$F111&lt;100),TODAY()-$E111,0))</f>
        <v/>
      </c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16" t="n"/>
      <c r="AI111" s="16" t="n"/>
      <c r="AJ111" s="16" t="n"/>
      <c r="AK111" s="16" t="n"/>
      <c r="AL111" s="16" t="n"/>
      <c r="AM111" s="16" t="n"/>
      <c r="AN111" s="16" t="n"/>
      <c r="AO111" s="16" t="n"/>
      <c r="AP111" s="16" t="n"/>
      <c r="AQ111" s="16" t="n"/>
      <c r="AR111" s="16" t="n"/>
      <c r="AS111" s="16" t="n"/>
      <c r="AT111" s="16" t="n"/>
      <c r="AU111" s="16" t="n"/>
      <c r="AV111" s="16" t="n"/>
      <c r="AW111" s="16" t="n"/>
      <c r="AX111" s="16" t="n"/>
      <c r="AY111" s="16" t="n"/>
      <c r="AZ111" s="16" t="n"/>
      <c r="BA111" s="16" t="n"/>
      <c r="BB111" s="16" t="n"/>
      <c r="BC111" s="16" t="n"/>
      <c r="BD111" s="16" t="n"/>
      <c r="BE111" s="16" t="n"/>
      <c r="BF111" s="16" t="n"/>
      <c r="BG111" s="16" t="n"/>
      <c r="BH111" s="16" t="n"/>
      <c r="BI111" s="16" t="n"/>
      <c r="BJ111" s="16" t="n"/>
      <c r="BK111" s="16" t="n"/>
      <c r="BL111" s="16" t="n"/>
      <c r="BM111" s="16" t="n"/>
      <c r="BN111" s="16" t="n"/>
      <c r="BO111" s="16" t="n"/>
      <c r="BP111" s="16" t="n"/>
      <c r="BQ111" s="16" t="n"/>
      <c r="BR111" s="16" t="n"/>
      <c r="BS111" s="16" t="n"/>
      <c r="BT111" s="16" t="n"/>
      <c r="BU111" s="16" t="n"/>
      <c r="BV111" s="16" t="n"/>
      <c r="BW111" s="16" t="n"/>
      <c r="BX111" s="16" t="n"/>
      <c r="BY111" s="16" t="n"/>
      <c r="BZ111" s="16" t="n"/>
      <c r="CA111" s="16" t="n"/>
      <c r="CB111" s="16" t="n"/>
      <c r="CC111" s="16" t="n"/>
      <c r="CD111" s="16" t="n"/>
      <c r="CE111" s="16" t="n"/>
      <c r="CF111" s="16" t="n"/>
      <c r="CG111" s="16" t="n"/>
      <c r="CH111" s="16" t="n"/>
      <c r="CI111" s="16" t="n"/>
      <c r="CJ111" s="16" t="n"/>
      <c r="CK111" s="16" t="n"/>
      <c r="CL111" s="16" t="n"/>
      <c r="CM111" s="16" t="n"/>
      <c r="CN111" s="16" t="n"/>
      <c r="CO111" s="16" t="n"/>
      <c r="CP111" s="16" t="n"/>
      <c r="CQ111" s="16" t="n"/>
      <c r="CR111" s="16" t="n"/>
      <c r="CS111" s="16" t="n"/>
      <c r="CT111" s="16" t="n"/>
      <c r="CU111" s="16" t="n"/>
    </row>
    <row r="112" hidden="1" ht="22" customHeight="1">
      <c r="A112" s="75" t="n"/>
      <c r="B112" s="75" t="n"/>
      <c r="C112" s="76" t="n"/>
      <c r="D112" s="77" t="n"/>
      <c r="E112" s="77" t="n"/>
      <c r="F112" s="78" t="n"/>
      <c r="G112" s="56">
        <f>IF(OR($D112="",$E112=""),"",$E112-$D112+1)</f>
        <v/>
      </c>
      <c r="H112" s="12">
        <f>IF($A112="","",IF($F112&gt;=100,"完了",IF(AND($E112&lt;&gt;"",$E112&lt;TODAY()),"遅延",IF(OR($D112="",$D112&gt;TODAY()),"未着手","進行中"))))</f>
        <v/>
      </c>
      <c r="I112" s="56">
        <f>IF(OR($A112="",$E112=""),"",IF(AND($E112&lt;TODAY(),$F112&lt;100),TODAY()-$E112,0))</f>
        <v/>
      </c>
      <c r="J112" s="13" t="n"/>
      <c r="K112" s="13" t="n"/>
      <c r="L112" s="13" t="n"/>
      <c r="M112" s="13" t="n"/>
      <c r="N112" s="13" t="n"/>
      <c r="O112" s="13" t="n"/>
      <c r="P112" s="13" t="n"/>
      <c r="Q112" s="13" t="n"/>
      <c r="R112" s="13" t="n"/>
      <c r="S112" s="13" t="n"/>
      <c r="T112" s="13" t="n"/>
      <c r="U112" s="13" t="n"/>
      <c r="V112" s="13" t="n"/>
      <c r="W112" s="13" t="n"/>
      <c r="X112" s="13" t="n"/>
      <c r="Y112" s="13" t="n"/>
      <c r="Z112" s="13" t="n"/>
      <c r="AA112" s="13" t="n"/>
      <c r="AB112" s="13" t="n"/>
      <c r="AC112" s="13" t="n"/>
      <c r="AD112" s="13" t="n"/>
      <c r="AE112" s="13" t="n"/>
      <c r="AF112" s="13" t="n"/>
      <c r="AG112" s="13" t="n"/>
      <c r="AH112" s="13" t="n"/>
      <c r="AI112" s="13" t="n"/>
      <c r="AJ112" s="13" t="n"/>
      <c r="AK112" s="13" t="n"/>
      <c r="AL112" s="13" t="n"/>
      <c r="AM112" s="13" t="n"/>
      <c r="AN112" s="13" t="n"/>
      <c r="AO112" s="13" t="n"/>
      <c r="AP112" s="13" t="n"/>
      <c r="AQ112" s="13" t="n"/>
      <c r="AR112" s="13" t="n"/>
      <c r="AS112" s="13" t="n"/>
      <c r="AT112" s="13" t="n"/>
      <c r="AU112" s="13" t="n"/>
      <c r="AV112" s="13" t="n"/>
      <c r="AW112" s="13" t="n"/>
      <c r="AX112" s="13" t="n"/>
      <c r="AY112" s="13" t="n"/>
      <c r="AZ112" s="13" t="n"/>
      <c r="BA112" s="13" t="n"/>
      <c r="BB112" s="13" t="n"/>
      <c r="BC112" s="13" t="n"/>
      <c r="BD112" s="13" t="n"/>
      <c r="BE112" s="13" t="n"/>
      <c r="BF112" s="13" t="n"/>
      <c r="BG112" s="13" t="n"/>
      <c r="BH112" s="13" t="n"/>
      <c r="BI112" s="13" t="n"/>
      <c r="BJ112" s="13" t="n"/>
      <c r="BK112" s="13" t="n"/>
      <c r="BL112" s="13" t="n"/>
      <c r="BM112" s="13" t="n"/>
      <c r="BN112" s="13" t="n"/>
      <c r="BO112" s="13" t="n"/>
      <c r="BP112" s="13" t="n"/>
      <c r="BQ112" s="13" t="n"/>
      <c r="BR112" s="13" t="n"/>
      <c r="BS112" s="13" t="n"/>
      <c r="BT112" s="13" t="n"/>
      <c r="BU112" s="13" t="n"/>
      <c r="BV112" s="13" t="n"/>
      <c r="BW112" s="13" t="n"/>
      <c r="BX112" s="13" t="n"/>
      <c r="BY112" s="13" t="n"/>
      <c r="BZ112" s="13" t="n"/>
      <c r="CA112" s="13" t="n"/>
      <c r="CB112" s="13" t="n"/>
      <c r="CC112" s="13" t="n"/>
      <c r="CD112" s="13" t="n"/>
      <c r="CE112" s="13" t="n"/>
      <c r="CF112" s="13" t="n"/>
      <c r="CG112" s="13" t="n"/>
      <c r="CH112" s="13" t="n"/>
      <c r="CI112" s="13" t="n"/>
      <c r="CJ112" s="13" t="n"/>
      <c r="CK112" s="13" t="n"/>
      <c r="CL112" s="13" t="n"/>
      <c r="CM112" s="13" t="n"/>
      <c r="CN112" s="13" t="n"/>
      <c r="CO112" s="13" t="n"/>
      <c r="CP112" s="13" t="n"/>
      <c r="CQ112" s="13" t="n"/>
      <c r="CR112" s="13" t="n"/>
      <c r="CS112" s="13" t="n"/>
      <c r="CT112" s="13" t="n"/>
      <c r="CU112" s="13" t="n"/>
    </row>
    <row r="113" hidden="1" ht="22" customHeight="1">
      <c r="A113" s="75" t="n"/>
      <c r="B113" s="75" t="n"/>
      <c r="C113" s="76" t="n"/>
      <c r="D113" s="77" t="n"/>
      <c r="E113" s="77" t="n"/>
      <c r="F113" s="78" t="n"/>
      <c r="G113" s="57">
        <f>IF(OR($D113="",$E113=""),"",$E113-$D113+1)</f>
        <v/>
      </c>
      <c r="H113" s="15">
        <f>IF($A113="","",IF($F113&gt;=100,"完了",IF(AND($E113&lt;&gt;"",$E113&lt;TODAY()),"遅延",IF(OR($D113="",$D113&gt;TODAY()),"未着手","進行中"))))</f>
        <v/>
      </c>
      <c r="I113" s="57">
        <f>IF(OR($A113="",$E113=""),"",IF(AND($E113&lt;TODAY(),$F113&lt;100),TODAY()-$E113,0))</f>
        <v/>
      </c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16" t="n"/>
      <c r="AI113" s="16" t="n"/>
      <c r="AJ113" s="16" t="n"/>
      <c r="AK113" s="16" t="n"/>
      <c r="AL113" s="16" t="n"/>
      <c r="AM113" s="16" t="n"/>
      <c r="AN113" s="16" t="n"/>
      <c r="AO113" s="16" t="n"/>
      <c r="AP113" s="16" t="n"/>
      <c r="AQ113" s="16" t="n"/>
      <c r="AR113" s="16" t="n"/>
      <c r="AS113" s="16" t="n"/>
      <c r="AT113" s="16" t="n"/>
      <c r="AU113" s="16" t="n"/>
      <c r="AV113" s="16" t="n"/>
      <c r="AW113" s="16" t="n"/>
      <c r="AX113" s="16" t="n"/>
      <c r="AY113" s="16" t="n"/>
      <c r="AZ113" s="16" t="n"/>
      <c r="BA113" s="16" t="n"/>
      <c r="BB113" s="16" t="n"/>
      <c r="BC113" s="16" t="n"/>
      <c r="BD113" s="16" t="n"/>
      <c r="BE113" s="16" t="n"/>
      <c r="BF113" s="16" t="n"/>
      <c r="BG113" s="16" t="n"/>
      <c r="BH113" s="16" t="n"/>
      <c r="BI113" s="16" t="n"/>
      <c r="BJ113" s="16" t="n"/>
      <c r="BK113" s="16" t="n"/>
      <c r="BL113" s="16" t="n"/>
      <c r="BM113" s="16" t="n"/>
      <c r="BN113" s="16" t="n"/>
      <c r="BO113" s="16" t="n"/>
      <c r="BP113" s="16" t="n"/>
      <c r="BQ113" s="16" t="n"/>
      <c r="BR113" s="16" t="n"/>
      <c r="BS113" s="16" t="n"/>
      <c r="BT113" s="16" t="n"/>
      <c r="BU113" s="16" t="n"/>
      <c r="BV113" s="16" t="n"/>
      <c r="BW113" s="16" t="n"/>
      <c r="BX113" s="16" t="n"/>
      <c r="BY113" s="16" t="n"/>
      <c r="BZ113" s="16" t="n"/>
      <c r="CA113" s="16" t="n"/>
      <c r="CB113" s="16" t="n"/>
      <c r="CC113" s="16" t="n"/>
      <c r="CD113" s="16" t="n"/>
      <c r="CE113" s="16" t="n"/>
      <c r="CF113" s="16" t="n"/>
      <c r="CG113" s="16" t="n"/>
      <c r="CH113" s="16" t="n"/>
      <c r="CI113" s="16" t="n"/>
      <c r="CJ113" s="16" t="n"/>
      <c r="CK113" s="16" t="n"/>
      <c r="CL113" s="16" t="n"/>
      <c r="CM113" s="16" t="n"/>
      <c r="CN113" s="16" t="n"/>
      <c r="CO113" s="16" t="n"/>
      <c r="CP113" s="16" t="n"/>
      <c r="CQ113" s="16" t="n"/>
      <c r="CR113" s="16" t="n"/>
      <c r="CS113" s="16" t="n"/>
      <c r="CT113" s="16" t="n"/>
      <c r="CU113" s="16" t="n"/>
    </row>
    <row r="114" hidden="1" ht="22" customHeight="1">
      <c r="A114" s="75" t="n"/>
      <c r="B114" s="75" t="n"/>
      <c r="C114" s="76" t="n"/>
      <c r="D114" s="77" t="n"/>
      <c r="E114" s="77" t="n"/>
      <c r="F114" s="78" t="n"/>
      <c r="G114" s="56">
        <f>IF(OR($D114="",$E114=""),"",$E114-$D114+1)</f>
        <v/>
      </c>
      <c r="H114" s="12">
        <f>IF($A114="","",IF($F114&gt;=100,"完了",IF(AND($E114&lt;&gt;"",$E114&lt;TODAY()),"遅延",IF(OR($D114="",$D114&gt;TODAY()),"未着手","進行中"))))</f>
        <v/>
      </c>
      <c r="I114" s="56">
        <f>IF(OR($A114="",$E114=""),"",IF(AND($E114&lt;TODAY(),$F114&lt;100),TODAY()-$E114,0))</f>
        <v/>
      </c>
      <c r="J114" s="13" t="n"/>
      <c r="K114" s="13" t="n"/>
      <c r="L114" s="13" t="n"/>
      <c r="M114" s="13" t="n"/>
      <c r="N114" s="13" t="n"/>
      <c r="O114" s="13" t="n"/>
      <c r="P114" s="13" t="n"/>
      <c r="Q114" s="13" t="n"/>
      <c r="R114" s="13" t="n"/>
      <c r="S114" s="13" t="n"/>
      <c r="T114" s="13" t="n"/>
      <c r="U114" s="13" t="n"/>
      <c r="V114" s="13" t="n"/>
      <c r="W114" s="13" t="n"/>
      <c r="X114" s="13" t="n"/>
      <c r="Y114" s="13" t="n"/>
      <c r="Z114" s="13" t="n"/>
      <c r="AA114" s="13" t="n"/>
      <c r="AB114" s="13" t="n"/>
      <c r="AC114" s="13" t="n"/>
      <c r="AD114" s="13" t="n"/>
      <c r="AE114" s="13" t="n"/>
      <c r="AF114" s="13" t="n"/>
      <c r="AG114" s="13" t="n"/>
      <c r="AH114" s="13" t="n"/>
      <c r="AI114" s="13" t="n"/>
      <c r="AJ114" s="13" t="n"/>
      <c r="AK114" s="13" t="n"/>
      <c r="AL114" s="13" t="n"/>
      <c r="AM114" s="13" t="n"/>
      <c r="AN114" s="13" t="n"/>
      <c r="AO114" s="13" t="n"/>
      <c r="AP114" s="13" t="n"/>
      <c r="AQ114" s="13" t="n"/>
      <c r="AR114" s="13" t="n"/>
      <c r="AS114" s="13" t="n"/>
      <c r="AT114" s="13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n"/>
      <c r="BD114" s="13" t="n"/>
      <c r="BE114" s="13" t="n"/>
      <c r="BF114" s="13" t="n"/>
      <c r="BG114" s="13" t="n"/>
      <c r="BH114" s="13" t="n"/>
      <c r="BI114" s="13" t="n"/>
      <c r="BJ114" s="13" t="n"/>
      <c r="BK114" s="13" t="n"/>
      <c r="BL114" s="13" t="n"/>
      <c r="BM114" s="13" t="n"/>
      <c r="BN114" s="13" t="n"/>
      <c r="BO114" s="13" t="n"/>
      <c r="BP114" s="13" t="n"/>
      <c r="BQ114" s="13" t="n"/>
      <c r="BR114" s="13" t="n"/>
      <c r="BS114" s="13" t="n"/>
      <c r="BT114" s="13" t="n"/>
      <c r="BU114" s="13" t="n"/>
      <c r="BV114" s="13" t="n"/>
      <c r="BW114" s="13" t="n"/>
      <c r="BX114" s="13" t="n"/>
      <c r="BY114" s="13" t="n"/>
      <c r="BZ114" s="13" t="n"/>
      <c r="CA114" s="13" t="n"/>
      <c r="CB114" s="13" t="n"/>
      <c r="CC114" s="13" t="n"/>
      <c r="CD114" s="13" t="n"/>
      <c r="CE114" s="13" t="n"/>
      <c r="CF114" s="13" t="n"/>
      <c r="CG114" s="13" t="n"/>
      <c r="CH114" s="13" t="n"/>
      <c r="CI114" s="13" t="n"/>
      <c r="CJ114" s="13" t="n"/>
      <c r="CK114" s="13" t="n"/>
      <c r="CL114" s="13" t="n"/>
      <c r="CM114" s="13" t="n"/>
      <c r="CN114" s="13" t="n"/>
      <c r="CO114" s="13" t="n"/>
      <c r="CP114" s="13" t="n"/>
      <c r="CQ114" s="13" t="n"/>
      <c r="CR114" s="13" t="n"/>
      <c r="CS114" s="13" t="n"/>
      <c r="CT114" s="13" t="n"/>
      <c r="CU114" s="13" t="n"/>
    </row>
    <row r="115" hidden="1" ht="22" customHeight="1">
      <c r="A115" s="75" t="n"/>
      <c r="B115" s="75" t="n"/>
      <c r="C115" s="76" t="n"/>
      <c r="D115" s="77" t="n"/>
      <c r="E115" s="77" t="n"/>
      <c r="F115" s="78" t="n"/>
      <c r="G115" s="57">
        <f>IF(OR($D115="",$E115=""),"",$E115-$D115+1)</f>
        <v/>
      </c>
      <c r="H115" s="15">
        <f>IF($A115="","",IF($F115&gt;=100,"完了",IF(AND($E115&lt;&gt;"",$E115&lt;TODAY()),"遅延",IF(OR($D115="",$D115&gt;TODAY()),"未着手","進行中"))))</f>
        <v/>
      </c>
      <c r="I115" s="57">
        <f>IF(OR($A115="",$E115=""),"",IF(AND($E115&lt;TODAY(),$F115&lt;100),TODAY()-$E115,0))</f>
        <v/>
      </c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16" t="n"/>
      <c r="AI115" s="16" t="n"/>
      <c r="AJ115" s="16" t="n"/>
      <c r="AK115" s="16" t="n"/>
      <c r="AL115" s="16" t="n"/>
      <c r="AM115" s="16" t="n"/>
      <c r="AN115" s="16" t="n"/>
      <c r="AO115" s="16" t="n"/>
      <c r="AP115" s="16" t="n"/>
      <c r="AQ115" s="16" t="n"/>
      <c r="AR115" s="16" t="n"/>
      <c r="AS115" s="16" t="n"/>
      <c r="AT115" s="16" t="n"/>
      <c r="AU115" s="16" t="n"/>
      <c r="AV115" s="16" t="n"/>
      <c r="AW115" s="16" t="n"/>
      <c r="AX115" s="16" t="n"/>
      <c r="AY115" s="16" t="n"/>
      <c r="AZ115" s="16" t="n"/>
      <c r="BA115" s="16" t="n"/>
      <c r="BB115" s="16" t="n"/>
      <c r="BC115" s="16" t="n"/>
      <c r="BD115" s="16" t="n"/>
      <c r="BE115" s="16" t="n"/>
      <c r="BF115" s="16" t="n"/>
      <c r="BG115" s="16" t="n"/>
      <c r="BH115" s="16" t="n"/>
      <c r="BI115" s="16" t="n"/>
      <c r="BJ115" s="16" t="n"/>
      <c r="BK115" s="16" t="n"/>
      <c r="BL115" s="16" t="n"/>
      <c r="BM115" s="16" t="n"/>
      <c r="BN115" s="16" t="n"/>
      <c r="BO115" s="16" t="n"/>
      <c r="BP115" s="16" t="n"/>
      <c r="BQ115" s="16" t="n"/>
      <c r="BR115" s="16" t="n"/>
      <c r="BS115" s="16" t="n"/>
      <c r="BT115" s="16" t="n"/>
      <c r="BU115" s="16" t="n"/>
      <c r="BV115" s="16" t="n"/>
      <c r="BW115" s="16" t="n"/>
      <c r="BX115" s="16" t="n"/>
      <c r="BY115" s="16" t="n"/>
      <c r="BZ115" s="16" t="n"/>
      <c r="CA115" s="16" t="n"/>
      <c r="CB115" s="16" t="n"/>
      <c r="CC115" s="16" t="n"/>
      <c r="CD115" s="16" t="n"/>
      <c r="CE115" s="16" t="n"/>
      <c r="CF115" s="16" t="n"/>
      <c r="CG115" s="16" t="n"/>
      <c r="CH115" s="16" t="n"/>
      <c r="CI115" s="16" t="n"/>
      <c r="CJ115" s="16" t="n"/>
      <c r="CK115" s="16" t="n"/>
      <c r="CL115" s="16" t="n"/>
      <c r="CM115" s="16" t="n"/>
      <c r="CN115" s="16" t="n"/>
      <c r="CO115" s="16" t="n"/>
      <c r="CP115" s="16" t="n"/>
      <c r="CQ115" s="16" t="n"/>
      <c r="CR115" s="16" t="n"/>
      <c r="CS115" s="16" t="n"/>
      <c r="CT115" s="16" t="n"/>
      <c r="CU115" s="16" t="n"/>
    </row>
    <row r="116" hidden="1" ht="22" customHeight="1">
      <c r="A116" s="75" t="n"/>
      <c r="B116" s="75" t="n"/>
      <c r="C116" s="76" t="n"/>
      <c r="D116" s="77" t="n"/>
      <c r="E116" s="77" t="n"/>
      <c r="F116" s="78" t="n"/>
      <c r="G116" s="56">
        <f>IF(OR($D116="",$E116=""),"",$E116-$D116+1)</f>
        <v/>
      </c>
      <c r="H116" s="12">
        <f>IF($A116="","",IF($F116&gt;=100,"完了",IF(AND($E116&lt;&gt;"",$E116&lt;TODAY()),"遅延",IF(OR($D116="",$D116&gt;TODAY()),"未着手","進行中"))))</f>
        <v/>
      </c>
      <c r="I116" s="56">
        <f>IF(OR($A116="",$E116=""),"",IF(AND($E116&lt;TODAY(),$F116&lt;100),TODAY()-$E116,0))</f>
        <v/>
      </c>
      <c r="J116" s="13" t="n"/>
      <c r="K116" s="13" t="n"/>
      <c r="L116" s="13" t="n"/>
      <c r="M116" s="13" t="n"/>
      <c r="N116" s="13" t="n"/>
      <c r="O116" s="13" t="n"/>
      <c r="P116" s="13" t="n"/>
      <c r="Q116" s="13" t="n"/>
      <c r="R116" s="13" t="n"/>
      <c r="S116" s="13" t="n"/>
      <c r="T116" s="13" t="n"/>
      <c r="U116" s="13" t="n"/>
      <c r="V116" s="13" t="n"/>
      <c r="W116" s="13" t="n"/>
      <c r="X116" s="13" t="n"/>
      <c r="Y116" s="13" t="n"/>
      <c r="Z116" s="13" t="n"/>
      <c r="AA116" s="13" t="n"/>
      <c r="AB116" s="13" t="n"/>
      <c r="AC116" s="13" t="n"/>
      <c r="AD116" s="13" t="n"/>
      <c r="AE116" s="13" t="n"/>
      <c r="AF116" s="13" t="n"/>
      <c r="AG116" s="13" t="n"/>
      <c r="AH116" s="13" t="n"/>
      <c r="AI116" s="13" t="n"/>
      <c r="AJ116" s="13" t="n"/>
      <c r="AK116" s="13" t="n"/>
      <c r="AL116" s="13" t="n"/>
      <c r="AM116" s="13" t="n"/>
      <c r="AN116" s="13" t="n"/>
      <c r="AO116" s="13" t="n"/>
      <c r="AP116" s="13" t="n"/>
      <c r="AQ116" s="13" t="n"/>
      <c r="AR116" s="13" t="n"/>
      <c r="AS116" s="13" t="n"/>
      <c r="AT116" s="13" t="n"/>
      <c r="AU116" s="13" t="n"/>
      <c r="AV116" s="13" t="n"/>
      <c r="AW116" s="13" t="n"/>
      <c r="AX116" s="13" t="n"/>
      <c r="AY116" s="13" t="n"/>
      <c r="AZ116" s="13" t="n"/>
      <c r="BA116" s="13" t="n"/>
      <c r="BB116" s="13" t="n"/>
      <c r="BC116" s="13" t="n"/>
      <c r="BD116" s="13" t="n"/>
      <c r="BE116" s="13" t="n"/>
      <c r="BF116" s="13" t="n"/>
      <c r="BG116" s="13" t="n"/>
      <c r="BH116" s="13" t="n"/>
      <c r="BI116" s="13" t="n"/>
      <c r="BJ116" s="13" t="n"/>
      <c r="BK116" s="13" t="n"/>
      <c r="BL116" s="13" t="n"/>
      <c r="BM116" s="13" t="n"/>
      <c r="BN116" s="13" t="n"/>
      <c r="BO116" s="13" t="n"/>
      <c r="BP116" s="13" t="n"/>
      <c r="BQ116" s="13" t="n"/>
      <c r="BR116" s="13" t="n"/>
      <c r="BS116" s="13" t="n"/>
      <c r="BT116" s="13" t="n"/>
      <c r="BU116" s="13" t="n"/>
      <c r="BV116" s="13" t="n"/>
      <c r="BW116" s="13" t="n"/>
      <c r="BX116" s="13" t="n"/>
      <c r="BY116" s="13" t="n"/>
      <c r="BZ116" s="13" t="n"/>
      <c r="CA116" s="13" t="n"/>
      <c r="CB116" s="13" t="n"/>
      <c r="CC116" s="13" t="n"/>
      <c r="CD116" s="13" t="n"/>
      <c r="CE116" s="13" t="n"/>
      <c r="CF116" s="13" t="n"/>
      <c r="CG116" s="13" t="n"/>
      <c r="CH116" s="13" t="n"/>
      <c r="CI116" s="13" t="n"/>
      <c r="CJ116" s="13" t="n"/>
      <c r="CK116" s="13" t="n"/>
      <c r="CL116" s="13" t="n"/>
      <c r="CM116" s="13" t="n"/>
      <c r="CN116" s="13" t="n"/>
      <c r="CO116" s="13" t="n"/>
      <c r="CP116" s="13" t="n"/>
      <c r="CQ116" s="13" t="n"/>
      <c r="CR116" s="13" t="n"/>
      <c r="CS116" s="13" t="n"/>
      <c r="CT116" s="13" t="n"/>
      <c r="CU116" s="13" t="n"/>
    </row>
    <row r="117" hidden="1" ht="22" customHeight="1">
      <c r="A117" s="75" t="n"/>
      <c r="B117" s="75" t="n"/>
      <c r="C117" s="76" t="n"/>
      <c r="D117" s="77" t="n"/>
      <c r="E117" s="77" t="n"/>
      <c r="F117" s="78" t="n"/>
      <c r="G117" s="57">
        <f>IF(OR($D117="",$E117=""),"",$E117-$D117+1)</f>
        <v/>
      </c>
      <c r="H117" s="15">
        <f>IF($A117="","",IF($F117&gt;=100,"完了",IF(AND($E117&lt;&gt;"",$E117&lt;TODAY()),"遅延",IF(OR($D117="",$D117&gt;TODAY()),"未着手","進行中"))))</f>
        <v/>
      </c>
      <c r="I117" s="57">
        <f>IF(OR($A117="",$E117=""),"",IF(AND($E117&lt;TODAY(),$F117&lt;100),TODAY()-$E117,0))</f>
        <v/>
      </c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16" t="n"/>
      <c r="AI117" s="16" t="n"/>
      <c r="AJ117" s="16" t="n"/>
      <c r="AK117" s="16" t="n"/>
      <c r="AL117" s="16" t="n"/>
      <c r="AM117" s="16" t="n"/>
      <c r="AN117" s="16" t="n"/>
      <c r="AO117" s="16" t="n"/>
      <c r="AP117" s="16" t="n"/>
      <c r="AQ117" s="16" t="n"/>
      <c r="AR117" s="16" t="n"/>
      <c r="AS117" s="16" t="n"/>
      <c r="AT117" s="16" t="n"/>
      <c r="AU117" s="16" t="n"/>
      <c r="AV117" s="16" t="n"/>
      <c r="AW117" s="16" t="n"/>
      <c r="AX117" s="16" t="n"/>
      <c r="AY117" s="16" t="n"/>
      <c r="AZ117" s="16" t="n"/>
      <c r="BA117" s="16" t="n"/>
      <c r="BB117" s="16" t="n"/>
      <c r="BC117" s="16" t="n"/>
      <c r="BD117" s="16" t="n"/>
      <c r="BE117" s="16" t="n"/>
      <c r="BF117" s="16" t="n"/>
      <c r="BG117" s="16" t="n"/>
      <c r="BH117" s="16" t="n"/>
      <c r="BI117" s="16" t="n"/>
      <c r="BJ117" s="16" t="n"/>
      <c r="BK117" s="16" t="n"/>
      <c r="BL117" s="16" t="n"/>
      <c r="BM117" s="16" t="n"/>
      <c r="BN117" s="16" t="n"/>
      <c r="BO117" s="16" t="n"/>
      <c r="BP117" s="16" t="n"/>
      <c r="BQ117" s="16" t="n"/>
      <c r="BR117" s="16" t="n"/>
      <c r="BS117" s="16" t="n"/>
      <c r="BT117" s="16" t="n"/>
      <c r="BU117" s="16" t="n"/>
      <c r="BV117" s="16" t="n"/>
      <c r="BW117" s="16" t="n"/>
      <c r="BX117" s="16" t="n"/>
      <c r="BY117" s="16" t="n"/>
      <c r="BZ117" s="16" t="n"/>
      <c r="CA117" s="16" t="n"/>
      <c r="CB117" s="16" t="n"/>
      <c r="CC117" s="16" t="n"/>
      <c r="CD117" s="16" t="n"/>
      <c r="CE117" s="16" t="n"/>
      <c r="CF117" s="16" t="n"/>
      <c r="CG117" s="16" t="n"/>
      <c r="CH117" s="16" t="n"/>
      <c r="CI117" s="16" t="n"/>
      <c r="CJ117" s="16" t="n"/>
      <c r="CK117" s="16" t="n"/>
      <c r="CL117" s="16" t="n"/>
      <c r="CM117" s="16" t="n"/>
      <c r="CN117" s="16" t="n"/>
      <c r="CO117" s="16" t="n"/>
      <c r="CP117" s="16" t="n"/>
      <c r="CQ117" s="16" t="n"/>
      <c r="CR117" s="16" t="n"/>
      <c r="CS117" s="16" t="n"/>
      <c r="CT117" s="16" t="n"/>
      <c r="CU117" s="16" t="n"/>
    </row>
    <row r="118" hidden="1" ht="22" customHeight="1">
      <c r="A118" s="75" t="n"/>
      <c r="B118" s="75" t="n"/>
      <c r="C118" s="76" t="n"/>
      <c r="D118" s="77" t="n"/>
      <c r="E118" s="77" t="n"/>
      <c r="F118" s="78" t="n"/>
      <c r="G118" s="56">
        <f>IF(OR($D118="",$E118=""),"",$E118-$D118+1)</f>
        <v/>
      </c>
      <c r="H118" s="12">
        <f>IF($A118="","",IF($F118&gt;=100,"完了",IF(AND($E118&lt;&gt;"",$E118&lt;TODAY()),"遅延",IF(OR($D118="",$D118&gt;TODAY()),"未着手","進行中"))))</f>
        <v/>
      </c>
      <c r="I118" s="56">
        <f>IF(OR($A118="",$E118=""),"",IF(AND($E118&lt;TODAY(),$F118&lt;100),TODAY()-$E118,0))</f>
        <v/>
      </c>
      <c r="J118" s="13" t="n"/>
      <c r="K118" s="13" t="n"/>
      <c r="L118" s="13" t="n"/>
      <c r="M118" s="13" t="n"/>
      <c r="N118" s="13" t="n"/>
      <c r="O118" s="13" t="n"/>
      <c r="P118" s="13" t="n"/>
      <c r="Q118" s="13" t="n"/>
      <c r="R118" s="13" t="n"/>
      <c r="S118" s="13" t="n"/>
      <c r="T118" s="13" t="n"/>
      <c r="U118" s="13" t="n"/>
      <c r="V118" s="13" t="n"/>
      <c r="W118" s="13" t="n"/>
      <c r="X118" s="13" t="n"/>
      <c r="Y118" s="13" t="n"/>
      <c r="Z118" s="13" t="n"/>
      <c r="AA118" s="13" t="n"/>
      <c r="AB118" s="13" t="n"/>
      <c r="AC118" s="13" t="n"/>
      <c r="AD118" s="13" t="n"/>
      <c r="AE118" s="13" t="n"/>
      <c r="AF118" s="13" t="n"/>
      <c r="AG118" s="13" t="n"/>
      <c r="AH118" s="13" t="n"/>
      <c r="AI118" s="13" t="n"/>
      <c r="AJ118" s="13" t="n"/>
      <c r="AK118" s="13" t="n"/>
      <c r="AL118" s="13" t="n"/>
      <c r="AM118" s="13" t="n"/>
      <c r="AN118" s="13" t="n"/>
      <c r="AO118" s="13" t="n"/>
      <c r="AP118" s="13" t="n"/>
      <c r="AQ118" s="13" t="n"/>
      <c r="AR118" s="13" t="n"/>
      <c r="AS118" s="13" t="n"/>
      <c r="AT118" s="13" t="n"/>
      <c r="AU118" s="13" t="n"/>
      <c r="AV118" s="13" t="n"/>
      <c r="AW118" s="13" t="n"/>
      <c r="AX118" s="13" t="n"/>
      <c r="AY118" s="13" t="n"/>
      <c r="AZ118" s="13" t="n"/>
      <c r="BA118" s="13" t="n"/>
      <c r="BB118" s="13" t="n"/>
      <c r="BC118" s="13" t="n"/>
      <c r="BD118" s="13" t="n"/>
      <c r="BE118" s="13" t="n"/>
      <c r="BF118" s="13" t="n"/>
      <c r="BG118" s="13" t="n"/>
      <c r="BH118" s="13" t="n"/>
      <c r="BI118" s="13" t="n"/>
      <c r="BJ118" s="13" t="n"/>
      <c r="BK118" s="13" t="n"/>
      <c r="BL118" s="13" t="n"/>
      <c r="BM118" s="13" t="n"/>
      <c r="BN118" s="13" t="n"/>
      <c r="BO118" s="13" t="n"/>
      <c r="BP118" s="13" t="n"/>
      <c r="BQ118" s="13" t="n"/>
      <c r="BR118" s="13" t="n"/>
      <c r="BS118" s="13" t="n"/>
      <c r="BT118" s="13" t="n"/>
      <c r="BU118" s="13" t="n"/>
      <c r="BV118" s="13" t="n"/>
      <c r="BW118" s="13" t="n"/>
      <c r="BX118" s="13" t="n"/>
      <c r="BY118" s="13" t="n"/>
      <c r="BZ118" s="13" t="n"/>
      <c r="CA118" s="13" t="n"/>
      <c r="CB118" s="13" t="n"/>
      <c r="CC118" s="13" t="n"/>
      <c r="CD118" s="13" t="n"/>
      <c r="CE118" s="13" t="n"/>
      <c r="CF118" s="13" t="n"/>
      <c r="CG118" s="13" t="n"/>
      <c r="CH118" s="13" t="n"/>
      <c r="CI118" s="13" t="n"/>
      <c r="CJ118" s="13" t="n"/>
      <c r="CK118" s="13" t="n"/>
      <c r="CL118" s="13" t="n"/>
      <c r="CM118" s="13" t="n"/>
      <c r="CN118" s="13" t="n"/>
      <c r="CO118" s="13" t="n"/>
      <c r="CP118" s="13" t="n"/>
      <c r="CQ118" s="13" t="n"/>
      <c r="CR118" s="13" t="n"/>
      <c r="CS118" s="13" t="n"/>
      <c r="CT118" s="13" t="n"/>
      <c r="CU118" s="13" t="n"/>
    </row>
    <row r="119" hidden="1" ht="22" customHeight="1">
      <c r="A119" s="75" t="n"/>
      <c r="B119" s="75" t="n"/>
      <c r="C119" s="76" t="n"/>
      <c r="D119" s="77" t="n"/>
      <c r="E119" s="77" t="n"/>
      <c r="F119" s="78" t="n"/>
      <c r="G119" s="57">
        <f>IF(OR($D119="",$E119=""),"",$E119-$D119+1)</f>
        <v/>
      </c>
      <c r="H119" s="15">
        <f>IF($A119="","",IF($F119&gt;=100,"完了",IF(AND($E119&lt;&gt;"",$E119&lt;TODAY()),"遅延",IF(OR($D119="",$D119&gt;TODAY()),"未着手","進行中"))))</f>
        <v/>
      </c>
      <c r="I119" s="57">
        <f>IF(OR($A119="",$E119=""),"",IF(AND($E119&lt;TODAY(),$F119&lt;100),TODAY()-$E119,0))</f>
        <v/>
      </c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16" t="n"/>
      <c r="AI119" s="16" t="n"/>
      <c r="AJ119" s="16" t="n"/>
      <c r="AK119" s="16" t="n"/>
      <c r="AL119" s="16" t="n"/>
      <c r="AM119" s="16" t="n"/>
      <c r="AN119" s="16" t="n"/>
      <c r="AO119" s="16" t="n"/>
      <c r="AP119" s="16" t="n"/>
      <c r="AQ119" s="16" t="n"/>
      <c r="AR119" s="16" t="n"/>
      <c r="AS119" s="16" t="n"/>
      <c r="AT119" s="16" t="n"/>
      <c r="AU119" s="16" t="n"/>
      <c r="AV119" s="16" t="n"/>
      <c r="AW119" s="16" t="n"/>
      <c r="AX119" s="16" t="n"/>
      <c r="AY119" s="16" t="n"/>
      <c r="AZ119" s="16" t="n"/>
      <c r="BA119" s="16" t="n"/>
      <c r="BB119" s="16" t="n"/>
      <c r="BC119" s="16" t="n"/>
      <c r="BD119" s="16" t="n"/>
      <c r="BE119" s="16" t="n"/>
      <c r="BF119" s="16" t="n"/>
      <c r="BG119" s="16" t="n"/>
      <c r="BH119" s="16" t="n"/>
      <c r="BI119" s="16" t="n"/>
      <c r="BJ119" s="16" t="n"/>
      <c r="BK119" s="16" t="n"/>
      <c r="BL119" s="16" t="n"/>
      <c r="BM119" s="16" t="n"/>
      <c r="BN119" s="16" t="n"/>
      <c r="BO119" s="16" t="n"/>
      <c r="BP119" s="16" t="n"/>
      <c r="BQ119" s="16" t="n"/>
      <c r="BR119" s="16" t="n"/>
      <c r="BS119" s="16" t="n"/>
      <c r="BT119" s="16" t="n"/>
      <c r="BU119" s="16" t="n"/>
      <c r="BV119" s="16" t="n"/>
      <c r="BW119" s="16" t="n"/>
      <c r="BX119" s="16" t="n"/>
      <c r="BY119" s="16" t="n"/>
      <c r="BZ119" s="16" t="n"/>
      <c r="CA119" s="16" t="n"/>
      <c r="CB119" s="16" t="n"/>
      <c r="CC119" s="16" t="n"/>
      <c r="CD119" s="16" t="n"/>
      <c r="CE119" s="16" t="n"/>
      <c r="CF119" s="16" t="n"/>
      <c r="CG119" s="16" t="n"/>
      <c r="CH119" s="16" t="n"/>
      <c r="CI119" s="16" t="n"/>
      <c r="CJ119" s="16" t="n"/>
      <c r="CK119" s="16" t="n"/>
      <c r="CL119" s="16" t="n"/>
      <c r="CM119" s="16" t="n"/>
      <c r="CN119" s="16" t="n"/>
      <c r="CO119" s="16" t="n"/>
      <c r="CP119" s="16" t="n"/>
      <c r="CQ119" s="16" t="n"/>
      <c r="CR119" s="16" t="n"/>
      <c r="CS119" s="16" t="n"/>
      <c r="CT119" s="16" t="n"/>
      <c r="CU119" s="16" t="n"/>
    </row>
    <row r="120" hidden="1" ht="22" customHeight="1">
      <c r="A120" s="75" t="n"/>
      <c r="B120" s="75" t="n"/>
      <c r="C120" s="76" t="n"/>
      <c r="D120" s="77" t="n"/>
      <c r="E120" s="77" t="n"/>
      <c r="F120" s="78" t="n"/>
      <c r="G120" s="56">
        <f>IF(OR($D120="",$E120=""),"",$E120-$D120+1)</f>
        <v/>
      </c>
      <c r="H120" s="12">
        <f>IF($A120="","",IF($F120&gt;=100,"完了",IF(AND($E120&lt;&gt;"",$E120&lt;TODAY()),"遅延",IF(OR($D120="",$D120&gt;TODAY()),"未着手","進行中"))))</f>
        <v/>
      </c>
      <c r="I120" s="56">
        <f>IF(OR($A120="",$E120=""),"",IF(AND($E120&lt;TODAY(),$F120&lt;100),TODAY()-$E120,0))</f>
        <v/>
      </c>
      <c r="J120" s="13" t="n"/>
      <c r="K120" s="13" t="n"/>
      <c r="L120" s="13" t="n"/>
      <c r="M120" s="13" t="n"/>
      <c r="N120" s="13" t="n"/>
      <c r="O120" s="13" t="n"/>
      <c r="P120" s="13" t="n"/>
      <c r="Q120" s="13" t="n"/>
      <c r="R120" s="13" t="n"/>
      <c r="S120" s="13" t="n"/>
      <c r="T120" s="13" t="n"/>
      <c r="U120" s="13" t="n"/>
      <c r="V120" s="13" t="n"/>
      <c r="W120" s="13" t="n"/>
      <c r="X120" s="13" t="n"/>
      <c r="Y120" s="13" t="n"/>
      <c r="Z120" s="13" t="n"/>
      <c r="AA120" s="13" t="n"/>
      <c r="AB120" s="13" t="n"/>
      <c r="AC120" s="13" t="n"/>
      <c r="AD120" s="13" t="n"/>
      <c r="AE120" s="13" t="n"/>
      <c r="AF120" s="13" t="n"/>
      <c r="AG120" s="13" t="n"/>
      <c r="AH120" s="13" t="n"/>
      <c r="AI120" s="13" t="n"/>
      <c r="AJ120" s="13" t="n"/>
      <c r="AK120" s="13" t="n"/>
      <c r="AL120" s="13" t="n"/>
      <c r="AM120" s="13" t="n"/>
      <c r="AN120" s="13" t="n"/>
      <c r="AO120" s="13" t="n"/>
      <c r="AP120" s="13" t="n"/>
      <c r="AQ120" s="13" t="n"/>
      <c r="AR120" s="13" t="n"/>
      <c r="AS120" s="13" t="n"/>
      <c r="AT120" s="13" t="n"/>
      <c r="AU120" s="13" t="n"/>
      <c r="AV120" s="13" t="n"/>
      <c r="AW120" s="13" t="n"/>
      <c r="AX120" s="13" t="n"/>
      <c r="AY120" s="13" t="n"/>
      <c r="AZ120" s="13" t="n"/>
      <c r="BA120" s="13" t="n"/>
      <c r="BB120" s="13" t="n"/>
      <c r="BC120" s="13" t="n"/>
      <c r="BD120" s="13" t="n"/>
      <c r="BE120" s="13" t="n"/>
      <c r="BF120" s="13" t="n"/>
      <c r="BG120" s="13" t="n"/>
      <c r="BH120" s="13" t="n"/>
      <c r="BI120" s="13" t="n"/>
      <c r="BJ120" s="13" t="n"/>
      <c r="BK120" s="13" t="n"/>
      <c r="BL120" s="13" t="n"/>
      <c r="BM120" s="13" t="n"/>
      <c r="BN120" s="13" t="n"/>
      <c r="BO120" s="13" t="n"/>
      <c r="BP120" s="13" t="n"/>
      <c r="BQ120" s="13" t="n"/>
      <c r="BR120" s="13" t="n"/>
      <c r="BS120" s="13" t="n"/>
      <c r="BT120" s="13" t="n"/>
      <c r="BU120" s="13" t="n"/>
      <c r="BV120" s="13" t="n"/>
      <c r="BW120" s="13" t="n"/>
      <c r="BX120" s="13" t="n"/>
      <c r="BY120" s="13" t="n"/>
      <c r="BZ120" s="13" t="n"/>
      <c r="CA120" s="13" t="n"/>
      <c r="CB120" s="13" t="n"/>
      <c r="CC120" s="13" t="n"/>
      <c r="CD120" s="13" t="n"/>
      <c r="CE120" s="13" t="n"/>
      <c r="CF120" s="13" t="n"/>
      <c r="CG120" s="13" t="n"/>
      <c r="CH120" s="13" t="n"/>
      <c r="CI120" s="13" t="n"/>
      <c r="CJ120" s="13" t="n"/>
      <c r="CK120" s="13" t="n"/>
      <c r="CL120" s="13" t="n"/>
      <c r="CM120" s="13" t="n"/>
      <c r="CN120" s="13" t="n"/>
      <c r="CO120" s="13" t="n"/>
      <c r="CP120" s="13" t="n"/>
      <c r="CQ120" s="13" t="n"/>
      <c r="CR120" s="13" t="n"/>
      <c r="CS120" s="13" t="n"/>
      <c r="CT120" s="13" t="n"/>
      <c r="CU120" s="13" t="n"/>
    </row>
    <row r="121" hidden="1" ht="22" customHeight="1">
      <c r="A121" s="75" t="n"/>
      <c r="B121" s="75" t="n"/>
      <c r="C121" s="76" t="n"/>
      <c r="D121" s="77" t="n"/>
      <c r="E121" s="77" t="n"/>
      <c r="F121" s="78" t="n"/>
      <c r="G121" s="57">
        <f>IF(OR($D121="",$E121=""),"",$E121-$D121+1)</f>
        <v/>
      </c>
      <c r="H121" s="15">
        <f>IF($A121="","",IF($F121&gt;=100,"完了",IF(AND($E121&lt;&gt;"",$E121&lt;TODAY()),"遅延",IF(OR($D121="",$D121&gt;TODAY()),"未着手","進行中"))))</f>
        <v/>
      </c>
      <c r="I121" s="57">
        <f>IF(OR($A121="",$E121=""),"",IF(AND($E121&lt;TODAY(),$F121&lt;100),TODAY()-$E121,0))</f>
        <v/>
      </c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16" t="n"/>
      <c r="AI121" s="16" t="n"/>
      <c r="AJ121" s="16" t="n"/>
      <c r="AK121" s="16" t="n"/>
      <c r="AL121" s="16" t="n"/>
      <c r="AM121" s="16" t="n"/>
      <c r="AN121" s="16" t="n"/>
      <c r="AO121" s="16" t="n"/>
      <c r="AP121" s="16" t="n"/>
      <c r="AQ121" s="16" t="n"/>
      <c r="AR121" s="16" t="n"/>
      <c r="AS121" s="16" t="n"/>
      <c r="AT121" s="16" t="n"/>
      <c r="AU121" s="16" t="n"/>
      <c r="AV121" s="16" t="n"/>
      <c r="AW121" s="16" t="n"/>
      <c r="AX121" s="16" t="n"/>
      <c r="AY121" s="16" t="n"/>
      <c r="AZ121" s="16" t="n"/>
      <c r="BA121" s="16" t="n"/>
      <c r="BB121" s="16" t="n"/>
      <c r="BC121" s="16" t="n"/>
      <c r="BD121" s="16" t="n"/>
      <c r="BE121" s="16" t="n"/>
      <c r="BF121" s="16" t="n"/>
      <c r="BG121" s="16" t="n"/>
      <c r="BH121" s="16" t="n"/>
      <c r="BI121" s="16" t="n"/>
      <c r="BJ121" s="16" t="n"/>
      <c r="BK121" s="16" t="n"/>
      <c r="BL121" s="16" t="n"/>
      <c r="BM121" s="16" t="n"/>
      <c r="BN121" s="16" t="n"/>
      <c r="BO121" s="16" t="n"/>
      <c r="BP121" s="16" t="n"/>
      <c r="BQ121" s="16" t="n"/>
      <c r="BR121" s="16" t="n"/>
      <c r="BS121" s="16" t="n"/>
      <c r="BT121" s="16" t="n"/>
      <c r="BU121" s="16" t="n"/>
      <c r="BV121" s="16" t="n"/>
      <c r="BW121" s="16" t="n"/>
      <c r="BX121" s="16" t="n"/>
      <c r="BY121" s="16" t="n"/>
      <c r="BZ121" s="16" t="n"/>
      <c r="CA121" s="16" t="n"/>
      <c r="CB121" s="16" t="n"/>
      <c r="CC121" s="16" t="n"/>
      <c r="CD121" s="16" t="n"/>
      <c r="CE121" s="16" t="n"/>
      <c r="CF121" s="16" t="n"/>
      <c r="CG121" s="16" t="n"/>
      <c r="CH121" s="16" t="n"/>
      <c r="CI121" s="16" t="n"/>
      <c r="CJ121" s="16" t="n"/>
      <c r="CK121" s="16" t="n"/>
      <c r="CL121" s="16" t="n"/>
      <c r="CM121" s="16" t="n"/>
      <c r="CN121" s="16" t="n"/>
      <c r="CO121" s="16" t="n"/>
      <c r="CP121" s="16" t="n"/>
      <c r="CQ121" s="16" t="n"/>
      <c r="CR121" s="16" t="n"/>
      <c r="CS121" s="16" t="n"/>
      <c r="CT121" s="16" t="n"/>
      <c r="CU121" s="16" t="n"/>
    </row>
    <row r="122" hidden="1" ht="22" customHeight="1">
      <c r="A122" s="75" t="n"/>
      <c r="B122" s="75" t="n"/>
      <c r="C122" s="76" t="n"/>
      <c r="D122" s="77" t="n"/>
      <c r="E122" s="77" t="n"/>
      <c r="F122" s="78" t="n"/>
      <c r="G122" s="56">
        <f>IF(OR($D122="",$E122=""),"",$E122-$D122+1)</f>
        <v/>
      </c>
      <c r="H122" s="12">
        <f>IF($A122="","",IF($F122&gt;=100,"完了",IF(AND($E122&lt;&gt;"",$E122&lt;TODAY()),"遅延",IF(OR($D122="",$D122&gt;TODAY()),"未着手","進行中"))))</f>
        <v/>
      </c>
      <c r="I122" s="56">
        <f>IF(OR($A122="",$E122=""),"",IF(AND($E122&lt;TODAY(),$F122&lt;100),TODAY()-$E122,0))</f>
        <v/>
      </c>
      <c r="J122" s="13" t="n"/>
      <c r="K122" s="13" t="n"/>
      <c r="L122" s="13" t="n"/>
      <c r="M122" s="13" t="n"/>
      <c r="N122" s="13" t="n"/>
      <c r="O122" s="13" t="n"/>
      <c r="P122" s="13" t="n"/>
      <c r="Q122" s="13" t="n"/>
      <c r="R122" s="13" t="n"/>
      <c r="S122" s="13" t="n"/>
      <c r="T122" s="13" t="n"/>
      <c r="U122" s="13" t="n"/>
      <c r="V122" s="13" t="n"/>
      <c r="W122" s="13" t="n"/>
      <c r="X122" s="13" t="n"/>
      <c r="Y122" s="13" t="n"/>
      <c r="Z122" s="13" t="n"/>
      <c r="AA122" s="13" t="n"/>
      <c r="AB122" s="13" t="n"/>
      <c r="AC122" s="13" t="n"/>
      <c r="AD122" s="13" t="n"/>
      <c r="AE122" s="13" t="n"/>
      <c r="AF122" s="13" t="n"/>
      <c r="AG122" s="13" t="n"/>
      <c r="AH122" s="13" t="n"/>
      <c r="AI122" s="13" t="n"/>
      <c r="AJ122" s="13" t="n"/>
      <c r="AK122" s="13" t="n"/>
      <c r="AL122" s="13" t="n"/>
      <c r="AM122" s="13" t="n"/>
      <c r="AN122" s="13" t="n"/>
      <c r="AO122" s="13" t="n"/>
      <c r="AP122" s="13" t="n"/>
      <c r="AQ122" s="13" t="n"/>
      <c r="AR122" s="13" t="n"/>
      <c r="AS122" s="13" t="n"/>
      <c r="AT122" s="13" t="n"/>
      <c r="AU122" s="13" t="n"/>
      <c r="AV122" s="13" t="n"/>
      <c r="AW122" s="13" t="n"/>
      <c r="AX122" s="13" t="n"/>
      <c r="AY122" s="13" t="n"/>
      <c r="AZ122" s="13" t="n"/>
      <c r="BA122" s="13" t="n"/>
      <c r="BB122" s="13" t="n"/>
      <c r="BC122" s="13" t="n"/>
      <c r="BD122" s="13" t="n"/>
      <c r="BE122" s="13" t="n"/>
      <c r="BF122" s="13" t="n"/>
      <c r="BG122" s="13" t="n"/>
      <c r="BH122" s="13" t="n"/>
      <c r="BI122" s="13" t="n"/>
      <c r="BJ122" s="13" t="n"/>
      <c r="BK122" s="13" t="n"/>
      <c r="BL122" s="13" t="n"/>
      <c r="BM122" s="13" t="n"/>
      <c r="BN122" s="13" t="n"/>
      <c r="BO122" s="13" t="n"/>
      <c r="BP122" s="13" t="n"/>
      <c r="BQ122" s="13" t="n"/>
      <c r="BR122" s="13" t="n"/>
      <c r="BS122" s="13" t="n"/>
      <c r="BT122" s="13" t="n"/>
      <c r="BU122" s="13" t="n"/>
      <c r="BV122" s="13" t="n"/>
      <c r="BW122" s="13" t="n"/>
      <c r="BX122" s="13" t="n"/>
      <c r="BY122" s="13" t="n"/>
      <c r="BZ122" s="13" t="n"/>
      <c r="CA122" s="13" t="n"/>
      <c r="CB122" s="13" t="n"/>
      <c r="CC122" s="13" t="n"/>
      <c r="CD122" s="13" t="n"/>
      <c r="CE122" s="13" t="n"/>
      <c r="CF122" s="13" t="n"/>
      <c r="CG122" s="13" t="n"/>
      <c r="CH122" s="13" t="n"/>
      <c r="CI122" s="13" t="n"/>
      <c r="CJ122" s="13" t="n"/>
      <c r="CK122" s="13" t="n"/>
      <c r="CL122" s="13" t="n"/>
      <c r="CM122" s="13" t="n"/>
      <c r="CN122" s="13" t="n"/>
      <c r="CO122" s="13" t="n"/>
      <c r="CP122" s="13" t="n"/>
      <c r="CQ122" s="13" t="n"/>
      <c r="CR122" s="13" t="n"/>
      <c r="CS122" s="13" t="n"/>
      <c r="CT122" s="13" t="n"/>
      <c r="CU122" s="13" t="n"/>
    </row>
    <row r="123" hidden="1" ht="22" customHeight="1">
      <c r="A123" s="75" t="n"/>
      <c r="B123" s="75" t="n"/>
      <c r="C123" s="76" t="n"/>
      <c r="D123" s="77" t="n"/>
      <c r="E123" s="77" t="n"/>
      <c r="F123" s="78" t="n"/>
      <c r="G123" s="57">
        <f>IF(OR($D123="",$E123=""),"",$E123-$D123+1)</f>
        <v/>
      </c>
      <c r="H123" s="15">
        <f>IF($A123="","",IF($F123&gt;=100,"完了",IF(AND($E123&lt;&gt;"",$E123&lt;TODAY()),"遅延",IF(OR($D123="",$D123&gt;TODAY()),"未着手","進行中"))))</f>
        <v/>
      </c>
      <c r="I123" s="57">
        <f>IF(OR($A123="",$E123=""),"",IF(AND($E123&lt;TODAY(),$F123&lt;100),TODAY()-$E123,0))</f>
        <v/>
      </c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16" t="n"/>
      <c r="AI123" s="16" t="n"/>
      <c r="AJ123" s="16" t="n"/>
      <c r="AK123" s="16" t="n"/>
      <c r="AL123" s="16" t="n"/>
      <c r="AM123" s="16" t="n"/>
      <c r="AN123" s="16" t="n"/>
      <c r="AO123" s="16" t="n"/>
      <c r="AP123" s="16" t="n"/>
      <c r="AQ123" s="16" t="n"/>
      <c r="AR123" s="16" t="n"/>
      <c r="AS123" s="16" t="n"/>
      <c r="AT123" s="16" t="n"/>
      <c r="AU123" s="16" t="n"/>
      <c r="AV123" s="16" t="n"/>
      <c r="AW123" s="16" t="n"/>
      <c r="AX123" s="16" t="n"/>
      <c r="AY123" s="16" t="n"/>
      <c r="AZ123" s="16" t="n"/>
      <c r="BA123" s="16" t="n"/>
      <c r="BB123" s="16" t="n"/>
      <c r="BC123" s="16" t="n"/>
      <c r="BD123" s="16" t="n"/>
      <c r="BE123" s="16" t="n"/>
      <c r="BF123" s="16" t="n"/>
      <c r="BG123" s="16" t="n"/>
      <c r="BH123" s="16" t="n"/>
      <c r="BI123" s="16" t="n"/>
      <c r="BJ123" s="16" t="n"/>
      <c r="BK123" s="16" t="n"/>
      <c r="BL123" s="16" t="n"/>
      <c r="BM123" s="16" t="n"/>
      <c r="BN123" s="16" t="n"/>
      <c r="BO123" s="16" t="n"/>
      <c r="BP123" s="16" t="n"/>
      <c r="BQ123" s="16" t="n"/>
      <c r="BR123" s="16" t="n"/>
      <c r="BS123" s="16" t="n"/>
      <c r="BT123" s="16" t="n"/>
      <c r="BU123" s="16" t="n"/>
      <c r="BV123" s="16" t="n"/>
      <c r="BW123" s="16" t="n"/>
      <c r="BX123" s="16" t="n"/>
      <c r="BY123" s="16" t="n"/>
      <c r="BZ123" s="16" t="n"/>
      <c r="CA123" s="16" t="n"/>
      <c r="CB123" s="16" t="n"/>
      <c r="CC123" s="16" t="n"/>
      <c r="CD123" s="16" t="n"/>
      <c r="CE123" s="16" t="n"/>
      <c r="CF123" s="16" t="n"/>
      <c r="CG123" s="16" t="n"/>
      <c r="CH123" s="16" t="n"/>
      <c r="CI123" s="16" t="n"/>
      <c r="CJ123" s="16" t="n"/>
      <c r="CK123" s="16" t="n"/>
      <c r="CL123" s="16" t="n"/>
      <c r="CM123" s="16" t="n"/>
      <c r="CN123" s="16" t="n"/>
      <c r="CO123" s="16" t="n"/>
      <c r="CP123" s="16" t="n"/>
      <c r="CQ123" s="16" t="n"/>
      <c r="CR123" s="16" t="n"/>
      <c r="CS123" s="16" t="n"/>
      <c r="CT123" s="16" t="n"/>
      <c r="CU123" s="16" t="n"/>
    </row>
    <row r="124" hidden="1" ht="22" customHeight="1">
      <c r="A124" s="75" t="n"/>
      <c r="B124" s="75" t="n"/>
      <c r="C124" s="76" t="n"/>
      <c r="D124" s="77" t="n"/>
      <c r="E124" s="77" t="n"/>
      <c r="F124" s="78" t="n"/>
      <c r="G124" s="56">
        <f>IF(OR($D124="",$E124=""),"",$E124-$D124+1)</f>
        <v/>
      </c>
      <c r="H124" s="12">
        <f>IF($A124="","",IF($F124&gt;=100,"完了",IF(AND($E124&lt;&gt;"",$E124&lt;TODAY()),"遅延",IF(OR($D124="",$D124&gt;TODAY()),"未着手","進行中"))))</f>
        <v/>
      </c>
      <c r="I124" s="56">
        <f>IF(OR($A124="",$E124=""),"",IF(AND($E124&lt;TODAY(),$F124&lt;100),TODAY()-$E124,0))</f>
        <v/>
      </c>
      <c r="J124" s="13" t="n"/>
      <c r="K124" s="13" t="n"/>
      <c r="L124" s="13" t="n"/>
      <c r="M124" s="13" t="n"/>
      <c r="N124" s="13" t="n"/>
      <c r="O124" s="13" t="n"/>
      <c r="P124" s="13" t="n"/>
      <c r="Q124" s="13" t="n"/>
      <c r="R124" s="13" t="n"/>
      <c r="S124" s="13" t="n"/>
      <c r="T124" s="13" t="n"/>
      <c r="U124" s="13" t="n"/>
      <c r="V124" s="13" t="n"/>
      <c r="W124" s="13" t="n"/>
      <c r="X124" s="13" t="n"/>
      <c r="Y124" s="13" t="n"/>
      <c r="Z124" s="13" t="n"/>
      <c r="AA124" s="13" t="n"/>
      <c r="AB124" s="13" t="n"/>
      <c r="AC124" s="13" t="n"/>
      <c r="AD124" s="13" t="n"/>
      <c r="AE124" s="13" t="n"/>
      <c r="AF124" s="13" t="n"/>
      <c r="AG124" s="13" t="n"/>
      <c r="AH124" s="13" t="n"/>
      <c r="AI124" s="13" t="n"/>
      <c r="AJ124" s="13" t="n"/>
      <c r="AK124" s="13" t="n"/>
      <c r="AL124" s="13" t="n"/>
      <c r="AM124" s="13" t="n"/>
      <c r="AN124" s="13" t="n"/>
      <c r="AO124" s="13" t="n"/>
      <c r="AP124" s="13" t="n"/>
      <c r="AQ124" s="13" t="n"/>
      <c r="AR124" s="13" t="n"/>
      <c r="AS124" s="13" t="n"/>
      <c r="AT124" s="13" t="n"/>
      <c r="AU124" s="13" t="n"/>
      <c r="AV124" s="13" t="n"/>
      <c r="AW124" s="13" t="n"/>
      <c r="AX124" s="13" t="n"/>
      <c r="AY124" s="13" t="n"/>
      <c r="AZ124" s="13" t="n"/>
      <c r="BA124" s="13" t="n"/>
      <c r="BB124" s="13" t="n"/>
      <c r="BC124" s="13" t="n"/>
      <c r="BD124" s="13" t="n"/>
      <c r="BE124" s="13" t="n"/>
      <c r="BF124" s="13" t="n"/>
      <c r="BG124" s="13" t="n"/>
      <c r="BH124" s="13" t="n"/>
      <c r="BI124" s="13" t="n"/>
      <c r="BJ124" s="13" t="n"/>
      <c r="BK124" s="13" t="n"/>
      <c r="BL124" s="13" t="n"/>
      <c r="BM124" s="13" t="n"/>
      <c r="BN124" s="13" t="n"/>
      <c r="BO124" s="13" t="n"/>
      <c r="BP124" s="13" t="n"/>
      <c r="BQ124" s="13" t="n"/>
      <c r="BR124" s="13" t="n"/>
      <c r="BS124" s="13" t="n"/>
      <c r="BT124" s="13" t="n"/>
      <c r="BU124" s="13" t="n"/>
      <c r="BV124" s="13" t="n"/>
      <c r="BW124" s="13" t="n"/>
      <c r="BX124" s="13" t="n"/>
      <c r="BY124" s="13" t="n"/>
      <c r="BZ124" s="13" t="n"/>
      <c r="CA124" s="13" t="n"/>
      <c r="CB124" s="13" t="n"/>
      <c r="CC124" s="13" t="n"/>
      <c r="CD124" s="13" t="n"/>
      <c r="CE124" s="13" t="n"/>
      <c r="CF124" s="13" t="n"/>
      <c r="CG124" s="13" t="n"/>
      <c r="CH124" s="13" t="n"/>
      <c r="CI124" s="13" t="n"/>
      <c r="CJ124" s="13" t="n"/>
      <c r="CK124" s="13" t="n"/>
      <c r="CL124" s="13" t="n"/>
      <c r="CM124" s="13" t="n"/>
      <c r="CN124" s="13" t="n"/>
      <c r="CO124" s="13" t="n"/>
      <c r="CP124" s="13" t="n"/>
      <c r="CQ124" s="13" t="n"/>
      <c r="CR124" s="13" t="n"/>
      <c r="CS124" s="13" t="n"/>
      <c r="CT124" s="13" t="n"/>
      <c r="CU124" s="13" t="n"/>
    </row>
    <row r="125" hidden="1" ht="22" customHeight="1">
      <c r="A125" s="75" t="n"/>
      <c r="B125" s="75" t="n"/>
      <c r="C125" s="76" t="n"/>
      <c r="D125" s="77" t="n"/>
      <c r="E125" s="77" t="n"/>
      <c r="F125" s="78" t="n"/>
      <c r="G125" s="57">
        <f>IF(OR($D125="",$E125=""),"",$E125-$D125+1)</f>
        <v/>
      </c>
      <c r="H125" s="15">
        <f>IF($A125="","",IF($F125&gt;=100,"完了",IF(AND($E125&lt;&gt;"",$E125&lt;TODAY()),"遅延",IF(OR($D125="",$D125&gt;TODAY()),"未着手","進行中"))))</f>
        <v/>
      </c>
      <c r="I125" s="57">
        <f>IF(OR($A125="",$E125=""),"",IF(AND($E125&lt;TODAY(),$F125&lt;100),TODAY()-$E125,0))</f>
        <v/>
      </c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16" t="n"/>
      <c r="AI125" s="16" t="n"/>
      <c r="AJ125" s="16" t="n"/>
      <c r="AK125" s="16" t="n"/>
      <c r="AL125" s="16" t="n"/>
      <c r="AM125" s="16" t="n"/>
      <c r="AN125" s="16" t="n"/>
      <c r="AO125" s="16" t="n"/>
      <c r="AP125" s="16" t="n"/>
      <c r="AQ125" s="16" t="n"/>
      <c r="AR125" s="16" t="n"/>
      <c r="AS125" s="16" t="n"/>
      <c r="AT125" s="16" t="n"/>
      <c r="AU125" s="16" t="n"/>
      <c r="AV125" s="16" t="n"/>
      <c r="AW125" s="16" t="n"/>
      <c r="AX125" s="16" t="n"/>
      <c r="AY125" s="16" t="n"/>
      <c r="AZ125" s="16" t="n"/>
      <c r="BA125" s="16" t="n"/>
      <c r="BB125" s="16" t="n"/>
      <c r="BC125" s="16" t="n"/>
      <c r="BD125" s="16" t="n"/>
      <c r="BE125" s="16" t="n"/>
      <c r="BF125" s="16" t="n"/>
      <c r="BG125" s="16" t="n"/>
      <c r="BH125" s="16" t="n"/>
      <c r="BI125" s="16" t="n"/>
      <c r="BJ125" s="16" t="n"/>
      <c r="BK125" s="16" t="n"/>
      <c r="BL125" s="16" t="n"/>
      <c r="BM125" s="16" t="n"/>
      <c r="BN125" s="16" t="n"/>
      <c r="BO125" s="16" t="n"/>
      <c r="BP125" s="16" t="n"/>
      <c r="BQ125" s="16" t="n"/>
      <c r="BR125" s="16" t="n"/>
      <c r="BS125" s="16" t="n"/>
      <c r="BT125" s="16" t="n"/>
      <c r="BU125" s="16" t="n"/>
      <c r="BV125" s="16" t="n"/>
      <c r="BW125" s="16" t="n"/>
      <c r="BX125" s="16" t="n"/>
      <c r="BY125" s="16" t="n"/>
      <c r="BZ125" s="16" t="n"/>
      <c r="CA125" s="16" t="n"/>
      <c r="CB125" s="16" t="n"/>
      <c r="CC125" s="16" t="n"/>
      <c r="CD125" s="16" t="n"/>
      <c r="CE125" s="16" t="n"/>
      <c r="CF125" s="16" t="n"/>
      <c r="CG125" s="16" t="n"/>
      <c r="CH125" s="16" t="n"/>
      <c r="CI125" s="16" t="n"/>
      <c r="CJ125" s="16" t="n"/>
      <c r="CK125" s="16" t="n"/>
      <c r="CL125" s="16" t="n"/>
      <c r="CM125" s="16" t="n"/>
      <c r="CN125" s="16" t="n"/>
      <c r="CO125" s="16" t="n"/>
      <c r="CP125" s="16" t="n"/>
      <c r="CQ125" s="16" t="n"/>
      <c r="CR125" s="16" t="n"/>
      <c r="CS125" s="16" t="n"/>
      <c r="CT125" s="16" t="n"/>
      <c r="CU125" s="16" t="n"/>
    </row>
    <row r="126" hidden="1" ht="22" customHeight="1">
      <c r="A126" s="75" t="n"/>
      <c r="B126" s="75" t="n"/>
      <c r="C126" s="76" t="n"/>
      <c r="D126" s="77" t="n"/>
      <c r="E126" s="77" t="n"/>
      <c r="F126" s="78" t="n"/>
      <c r="G126" s="56">
        <f>IF(OR($D126="",$E126=""),"",$E126-$D126+1)</f>
        <v/>
      </c>
      <c r="H126" s="12">
        <f>IF($A126="","",IF($F126&gt;=100,"完了",IF(AND($E126&lt;&gt;"",$E126&lt;TODAY()),"遅延",IF(OR($D126="",$D126&gt;TODAY()),"未着手","進行中"))))</f>
        <v/>
      </c>
      <c r="I126" s="56">
        <f>IF(OR($A126="",$E126=""),"",IF(AND($E126&lt;TODAY(),$F126&lt;100),TODAY()-$E126,0))</f>
        <v/>
      </c>
      <c r="J126" s="13" t="n"/>
      <c r="K126" s="13" t="n"/>
      <c r="L126" s="13" t="n"/>
      <c r="M126" s="13" t="n"/>
      <c r="N126" s="13" t="n"/>
      <c r="O126" s="13" t="n"/>
      <c r="P126" s="13" t="n"/>
      <c r="Q126" s="13" t="n"/>
      <c r="R126" s="13" t="n"/>
      <c r="S126" s="13" t="n"/>
      <c r="T126" s="13" t="n"/>
      <c r="U126" s="13" t="n"/>
      <c r="V126" s="13" t="n"/>
      <c r="W126" s="13" t="n"/>
      <c r="X126" s="13" t="n"/>
      <c r="Y126" s="13" t="n"/>
      <c r="Z126" s="13" t="n"/>
      <c r="AA126" s="13" t="n"/>
      <c r="AB126" s="13" t="n"/>
      <c r="AC126" s="13" t="n"/>
      <c r="AD126" s="13" t="n"/>
      <c r="AE126" s="13" t="n"/>
      <c r="AF126" s="13" t="n"/>
      <c r="AG126" s="13" t="n"/>
      <c r="AH126" s="13" t="n"/>
      <c r="AI126" s="13" t="n"/>
      <c r="AJ126" s="13" t="n"/>
      <c r="AK126" s="13" t="n"/>
      <c r="AL126" s="13" t="n"/>
      <c r="AM126" s="13" t="n"/>
      <c r="AN126" s="13" t="n"/>
      <c r="AO126" s="13" t="n"/>
      <c r="AP126" s="13" t="n"/>
      <c r="AQ126" s="13" t="n"/>
      <c r="AR126" s="13" t="n"/>
      <c r="AS126" s="13" t="n"/>
      <c r="AT126" s="13" t="n"/>
      <c r="AU126" s="13" t="n"/>
      <c r="AV126" s="13" t="n"/>
      <c r="AW126" s="13" t="n"/>
      <c r="AX126" s="13" t="n"/>
      <c r="AY126" s="13" t="n"/>
      <c r="AZ126" s="13" t="n"/>
      <c r="BA126" s="13" t="n"/>
      <c r="BB126" s="13" t="n"/>
      <c r="BC126" s="13" t="n"/>
      <c r="BD126" s="13" t="n"/>
      <c r="BE126" s="13" t="n"/>
      <c r="BF126" s="13" t="n"/>
      <c r="BG126" s="13" t="n"/>
      <c r="BH126" s="13" t="n"/>
      <c r="BI126" s="13" t="n"/>
      <c r="BJ126" s="13" t="n"/>
      <c r="BK126" s="13" t="n"/>
      <c r="BL126" s="13" t="n"/>
      <c r="BM126" s="13" t="n"/>
      <c r="BN126" s="13" t="n"/>
      <c r="BO126" s="13" t="n"/>
      <c r="BP126" s="13" t="n"/>
      <c r="BQ126" s="13" t="n"/>
      <c r="BR126" s="13" t="n"/>
      <c r="BS126" s="13" t="n"/>
      <c r="BT126" s="13" t="n"/>
      <c r="BU126" s="13" t="n"/>
      <c r="BV126" s="13" t="n"/>
      <c r="BW126" s="13" t="n"/>
      <c r="BX126" s="13" t="n"/>
      <c r="BY126" s="13" t="n"/>
      <c r="BZ126" s="13" t="n"/>
      <c r="CA126" s="13" t="n"/>
      <c r="CB126" s="13" t="n"/>
      <c r="CC126" s="13" t="n"/>
      <c r="CD126" s="13" t="n"/>
      <c r="CE126" s="13" t="n"/>
      <c r="CF126" s="13" t="n"/>
      <c r="CG126" s="13" t="n"/>
      <c r="CH126" s="13" t="n"/>
      <c r="CI126" s="13" t="n"/>
      <c r="CJ126" s="13" t="n"/>
      <c r="CK126" s="13" t="n"/>
      <c r="CL126" s="13" t="n"/>
      <c r="CM126" s="13" t="n"/>
      <c r="CN126" s="13" t="n"/>
      <c r="CO126" s="13" t="n"/>
      <c r="CP126" s="13" t="n"/>
      <c r="CQ126" s="13" t="n"/>
      <c r="CR126" s="13" t="n"/>
      <c r="CS126" s="13" t="n"/>
      <c r="CT126" s="13" t="n"/>
      <c r="CU126" s="13" t="n"/>
    </row>
    <row r="127" hidden="1" ht="22" customHeight="1">
      <c r="A127" s="75" t="n"/>
      <c r="B127" s="75" t="n"/>
      <c r="C127" s="76" t="n"/>
      <c r="D127" s="77" t="n"/>
      <c r="E127" s="77" t="n"/>
      <c r="F127" s="78" t="n"/>
      <c r="G127" s="57">
        <f>IF(OR($D127="",$E127=""),"",$E127-$D127+1)</f>
        <v/>
      </c>
      <c r="H127" s="15">
        <f>IF($A127="","",IF($F127&gt;=100,"完了",IF(AND($E127&lt;&gt;"",$E127&lt;TODAY()),"遅延",IF(OR($D127="",$D127&gt;TODAY()),"未着手","進行中"))))</f>
        <v/>
      </c>
      <c r="I127" s="57">
        <f>IF(OR($A127="",$E127=""),"",IF(AND($E127&lt;TODAY(),$F127&lt;100),TODAY()-$E127,0))</f>
        <v/>
      </c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16" t="n"/>
      <c r="AI127" s="16" t="n"/>
      <c r="AJ127" s="16" t="n"/>
      <c r="AK127" s="16" t="n"/>
      <c r="AL127" s="16" t="n"/>
      <c r="AM127" s="16" t="n"/>
      <c r="AN127" s="16" t="n"/>
      <c r="AO127" s="16" t="n"/>
      <c r="AP127" s="16" t="n"/>
      <c r="AQ127" s="16" t="n"/>
      <c r="AR127" s="16" t="n"/>
      <c r="AS127" s="16" t="n"/>
      <c r="AT127" s="16" t="n"/>
      <c r="AU127" s="16" t="n"/>
      <c r="AV127" s="16" t="n"/>
      <c r="AW127" s="16" t="n"/>
      <c r="AX127" s="16" t="n"/>
      <c r="AY127" s="16" t="n"/>
      <c r="AZ127" s="16" t="n"/>
      <c r="BA127" s="16" t="n"/>
      <c r="BB127" s="16" t="n"/>
      <c r="BC127" s="16" t="n"/>
      <c r="BD127" s="16" t="n"/>
      <c r="BE127" s="16" t="n"/>
      <c r="BF127" s="16" t="n"/>
      <c r="BG127" s="16" t="n"/>
      <c r="BH127" s="16" t="n"/>
      <c r="BI127" s="16" t="n"/>
      <c r="BJ127" s="16" t="n"/>
      <c r="BK127" s="16" t="n"/>
      <c r="BL127" s="16" t="n"/>
      <c r="BM127" s="16" t="n"/>
      <c r="BN127" s="16" t="n"/>
      <c r="BO127" s="16" t="n"/>
      <c r="BP127" s="16" t="n"/>
      <c r="BQ127" s="16" t="n"/>
      <c r="BR127" s="16" t="n"/>
      <c r="BS127" s="16" t="n"/>
      <c r="BT127" s="16" t="n"/>
      <c r="BU127" s="16" t="n"/>
      <c r="BV127" s="16" t="n"/>
      <c r="BW127" s="16" t="n"/>
      <c r="BX127" s="16" t="n"/>
      <c r="BY127" s="16" t="n"/>
      <c r="BZ127" s="16" t="n"/>
      <c r="CA127" s="16" t="n"/>
      <c r="CB127" s="16" t="n"/>
      <c r="CC127" s="16" t="n"/>
      <c r="CD127" s="16" t="n"/>
      <c r="CE127" s="16" t="n"/>
      <c r="CF127" s="16" t="n"/>
      <c r="CG127" s="16" t="n"/>
      <c r="CH127" s="16" t="n"/>
      <c r="CI127" s="16" t="n"/>
      <c r="CJ127" s="16" t="n"/>
      <c r="CK127" s="16" t="n"/>
      <c r="CL127" s="16" t="n"/>
      <c r="CM127" s="16" t="n"/>
      <c r="CN127" s="16" t="n"/>
      <c r="CO127" s="16" t="n"/>
      <c r="CP127" s="16" t="n"/>
      <c r="CQ127" s="16" t="n"/>
      <c r="CR127" s="16" t="n"/>
      <c r="CS127" s="16" t="n"/>
      <c r="CT127" s="16" t="n"/>
      <c r="CU127" s="16" t="n"/>
    </row>
    <row r="128" hidden="1" ht="22" customHeight="1">
      <c r="A128" s="75" t="n"/>
      <c r="B128" s="75" t="n"/>
      <c r="C128" s="76" t="n"/>
      <c r="D128" s="77" t="n"/>
      <c r="E128" s="77" t="n"/>
      <c r="F128" s="78" t="n"/>
      <c r="G128" s="56">
        <f>IF(OR($D128="",$E128=""),"",$E128-$D128+1)</f>
        <v/>
      </c>
      <c r="H128" s="12">
        <f>IF($A128="","",IF($F128&gt;=100,"完了",IF(AND($E128&lt;&gt;"",$E128&lt;TODAY()),"遅延",IF(OR($D128="",$D128&gt;TODAY()),"未着手","進行中"))))</f>
        <v/>
      </c>
      <c r="I128" s="56">
        <f>IF(OR($A128="",$E128=""),"",IF(AND($E128&lt;TODAY(),$F128&lt;100),TODAY()-$E128,0))</f>
        <v/>
      </c>
      <c r="J128" s="13" t="n"/>
      <c r="K128" s="13" t="n"/>
      <c r="L128" s="13" t="n"/>
      <c r="M128" s="13" t="n"/>
      <c r="N128" s="13" t="n"/>
      <c r="O128" s="13" t="n"/>
      <c r="P128" s="13" t="n"/>
      <c r="Q128" s="13" t="n"/>
      <c r="R128" s="13" t="n"/>
      <c r="S128" s="13" t="n"/>
      <c r="T128" s="13" t="n"/>
      <c r="U128" s="13" t="n"/>
      <c r="V128" s="13" t="n"/>
      <c r="W128" s="13" t="n"/>
      <c r="X128" s="13" t="n"/>
      <c r="Y128" s="13" t="n"/>
      <c r="Z128" s="13" t="n"/>
      <c r="AA128" s="13" t="n"/>
      <c r="AB128" s="13" t="n"/>
      <c r="AC128" s="13" t="n"/>
      <c r="AD128" s="13" t="n"/>
      <c r="AE128" s="13" t="n"/>
      <c r="AF128" s="13" t="n"/>
      <c r="AG128" s="13" t="n"/>
      <c r="AH128" s="13" t="n"/>
      <c r="AI128" s="13" t="n"/>
      <c r="AJ128" s="13" t="n"/>
      <c r="AK128" s="13" t="n"/>
      <c r="AL128" s="13" t="n"/>
      <c r="AM128" s="13" t="n"/>
      <c r="AN128" s="13" t="n"/>
      <c r="AO128" s="13" t="n"/>
      <c r="AP128" s="13" t="n"/>
      <c r="AQ128" s="13" t="n"/>
      <c r="AR128" s="13" t="n"/>
      <c r="AS128" s="13" t="n"/>
      <c r="AT128" s="13" t="n"/>
      <c r="AU128" s="13" t="n"/>
      <c r="AV128" s="13" t="n"/>
      <c r="AW128" s="13" t="n"/>
      <c r="AX128" s="13" t="n"/>
      <c r="AY128" s="13" t="n"/>
      <c r="AZ128" s="13" t="n"/>
      <c r="BA128" s="13" t="n"/>
      <c r="BB128" s="13" t="n"/>
      <c r="BC128" s="13" t="n"/>
      <c r="BD128" s="13" t="n"/>
      <c r="BE128" s="13" t="n"/>
      <c r="BF128" s="13" t="n"/>
      <c r="BG128" s="13" t="n"/>
      <c r="BH128" s="13" t="n"/>
      <c r="BI128" s="13" t="n"/>
      <c r="BJ128" s="13" t="n"/>
      <c r="BK128" s="13" t="n"/>
      <c r="BL128" s="13" t="n"/>
      <c r="BM128" s="13" t="n"/>
      <c r="BN128" s="13" t="n"/>
      <c r="BO128" s="13" t="n"/>
      <c r="BP128" s="13" t="n"/>
      <c r="BQ128" s="13" t="n"/>
      <c r="BR128" s="13" t="n"/>
      <c r="BS128" s="13" t="n"/>
      <c r="BT128" s="13" t="n"/>
      <c r="BU128" s="13" t="n"/>
      <c r="BV128" s="13" t="n"/>
      <c r="BW128" s="13" t="n"/>
      <c r="BX128" s="13" t="n"/>
      <c r="BY128" s="13" t="n"/>
      <c r="BZ128" s="13" t="n"/>
      <c r="CA128" s="13" t="n"/>
      <c r="CB128" s="13" t="n"/>
      <c r="CC128" s="13" t="n"/>
      <c r="CD128" s="13" t="n"/>
      <c r="CE128" s="13" t="n"/>
      <c r="CF128" s="13" t="n"/>
      <c r="CG128" s="13" t="n"/>
      <c r="CH128" s="13" t="n"/>
      <c r="CI128" s="13" t="n"/>
      <c r="CJ128" s="13" t="n"/>
      <c r="CK128" s="13" t="n"/>
      <c r="CL128" s="13" t="n"/>
      <c r="CM128" s="13" t="n"/>
      <c r="CN128" s="13" t="n"/>
      <c r="CO128" s="13" t="n"/>
      <c r="CP128" s="13" t="n"/>
      <c r="CQ128" s="13" t="n"/>
      <c r="CR128" s="13" t="n"/>
      <c r="CS128" s="13" t="n"/>
      <c r="CT128" s="13" t="n"/>
      <c r="CU128" s="13" t="n"/>
    </row>
    <row r="129" hidden="1" ht="22" customHeight="1">
      <c r="A129" s="75" t="n"/>
      <c r="B129" s="75" t="n"/>
      <c r="C129" s="76" t="n"/>
      <c r="D129" s="77" t="n"/>
      <c r="E129" s="77" t="n"/>
      <c r="F129" s="78" t="n"/>
      <c r="G129" s="57">
        <f>IF(OR($D129="",$E129=""),"",$E129-$D129+1)</f>
        <v/>
      </c>
      <c r="H129" s="15">
        <f>IF($A129="","",IF($F129&gt;=100,"完了",IF(AND($E129&lt;&gt;"",$E129&lt;TODAY()),"遅延",IF(OR($D129="",$D129&gt;TODAY()),"未着手","進行中"))))</f>
        <v/>
      </c>
      <c r="I129" s="57">
        <f>IF(OR($A129="",$E129=""),"",IF(AND($E129&lt;TODAY(),$F129&lt;100),TODAY()-$E129,0))</f>
        <v/>
      </c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16" t="n"/>
      <c r="AI129" s="16" t="n"/>
      <c r="AJ129" s="16" t="n"/>
      <c r="AK129" s="16" t="n"/>
      <c r="AL129" s="16" t="n"/>
      <c r="AM129" s="16" t="n"/>
      <c r="AN129" s="16" t="n"/>
      <c r="AO129" s="16" t="n"/>
      <c r="AP129" s="16" t="n"/>
      <c r="AQ129" s="16" t="n"/>
      <c r="AR129" s="16" t="n"/>
      <c r="AS129" s="16" t="n"/>
      <c r="AT129" s="16" t="n"/>
      <c r="AU129" s="16" t="n"/>
      <c r="AV129" s="16" t="n"/>
      <c r="AW129" s="16" t="n"/>
      <c r="AX129" s="16" t="n"/>
      <c r="AY129" s="16" t="n"/>
      <c r="AZ129" s="16" t="n"/>
      <c r="BA129" s="16" t="n"/>
      <c r="BB129" s="16" t="n"/>
      <c r="BC129" s="16" t="n"/>
      <c r="BD129" s="16" t="n"/>
      <c r="BE129" s="16" t="n"/>
      <c r="BF129" s="16" t="n"/>
      <c r="BG129" s="16" t="n"/>
      <c r="BH129" s="16" t="n"/>
      <c r="BI129" s="16" t="n"/>
      <c r="BJ129" s="16" t="n"/>
      <c r="BK129" s="16" t="n"/>
      <c r="BL129" s="16" t="n"/>
      <c r="BM129" s="16" t="n"/>
      <c r="BN129" s="16" t="n"/>
      <c r="BO129" s="16" t="n"/>
      <c r="BP129" s="16" t="n"/>
      <c r="BQ129" s="16" t="n"/>
      <c r="BR129" s="16" t="n"/>
      <c r="BS129" s="16" t="n"/>
      <c r="BT129" s="16" t="n"/>
      <c r="BU129" s="16" t="n"/>
      <c r="BV129" s="16" t="n"/>
      <c r="BW129" s="16" t="n"/>
      <c r="BX129" s="16" t="n"/>
      <c r="BY129" s="16" t="n"/>
      <c r="BZ129" s="16" t="n"/>
      <c r="CA129" s="16" t="n"/>
      <c r="CB129" s="16" t="n"/>
      <c r="CC129" s="16" t="n"/>
      <c r="CD129" s="16" t="n"/>
      <c r="CE129" s="16" t="n"/>
      <c r="CF129" s="16" t="n"/>
      <c r="CG129" s="16" t="n"/>
      <c r="CH129" s="16" t="n"/>
      <c r="CI129" s="16" t="n"/>
      <c r="CJ129" s="16" t="n"/>
      <c r="CK129" s="16" t="n"/>
      <c r="CL129" s="16" t="n"/>
      <c r="CM129" s="16" t="n"/>
      <c r="CN129" s="16" t="n"/>
      <c r="CO129" s="16" t="n"/>
      <c r="CP129" s="16" t="n"/>
      <c r="CQ129" s="16" t="n"/>
      <c r="CR129" s="16" t="n"/>
      <c r="CS129" s="16" t="n"/>
      <c r="CT129" s="16" t="n"/>
      <c r="CU129" s="16" t="n"/>
    </row>
    <row r="130" hidden="1" ht="22" customHeight="1">
      <c r="A130" s="75" t="n"/>
      <c r="B130" s="75" t="n"/>
      <c r="C130" s="76" t="n"/>
      <c r="D130" s="77" t="n"/>
      <c r="E130" s="77" t="n"/>
      <c r="F130" s="78" t="n"/>
      <c r="G130" s="56">
        <f>IF(OR($D130="",$E130=""),"",$E130-$D130+1)</f>
        <v/>
      </c>
      <c r="H130" s="12">
        <f>IF($A130="","",IF($F130&gt;=100,"完了",IF(AND($E130&lt;&gt;"",$E130&lt;TODAY()),"遅延",IF(OR($D130="",$D130&gt;TODAY()),"未着手","進行中"))))</f>
        <v/>
      </c>
      <c r="I130" s="56">
        <f>IF(OR($A130="",$E130=""),"",IF(AND($E130&lt;TODAY(),$F130&lt;100),TODAY()-$E130,0))</f>
        <v/>
      </c>
      <c r="J130" s="13" t="n"/>
      <c r="K130" s="13" t="n"/>
      <c r="L130" s="13" t="n"/>
      <c r="M130" s="13" t="n"/>
      <c r="N130" s="13" t="n"/>
      <c r="O130" s="13" t="n"/>
      <c r="P130" s="13" t="n"/>
      <c r="Q130" s="13" t="n"/>
      <c r="R130" s="13" t="n"/>
      <c r="S130" s="13" t="n"/>
      <c r="T130" s="13" t="n"/>
      <c r="U130" s="13" t="n"/>
      <c r="V130" s="13" t="n"/>
      <c r="W130" s="13" t="n"/>
      <c r="X130" s="13" t="n"/>
      <c r="Y130" s="13" t="n"/>
      <c r="Z130" s="13" t="n"/>
      <c r="AA130" s="13" t="n"/>
      <c r="AB130" s="13" t="n"/>
      <c r="AC130" s="13" t="n"/>
      <c r="AD130" s="13" t="n"/>
      <c r="AE130" s="13" t="n"/>
      <c r="AF130" s="13" t="n"/>
      <c r="AG130" s="13" t="n"/>
      <c r="AH130" s="13" t="n"/>
      <c r="AI130" s="13" t="n"/>
      <c r="AJ130" s="13" t="n"/>
      <c r="AK130" s="13" t="n"/>
      <c r="AL130" s="13" t="n"/>
      <c r="AM130" s="13" t="n"/>
      <c r="AN130" s="13" t="n"/>
      <c r="AO130" s="13" t="n"/>
      <c r="AP130" s="13" t="n"/>
      <c r="AQ130" s="13" t="n"/>
      <c r="AR130" s="13" t="n"/>
      <c r="AS130" s="13" t="n"/>
      <c r="AT130" s="13" t="n"/>
      <c r="AU130" s="13" t="n"/>
      <c r="AV130" s="13" t="n"/>
      <c r="AW130" s="13" t="n"/>
      <c r="AX130" s="13" t="n"/>
      <c r="AY130" s="13" t="n"/>
      <c r="AZ130" s="13" t="n"/>
      <c r="BA130" s="13" t="n"/>
      <c r="BB130" s="13" t="n"/>
      <c r="BC130" s="13" t="n"/>
      <c r="BD130" s="13" t="n"/>
      <c r="BE130" s="13" t="n"/>
      <c r="BF130" s="13" t="n"/>
      <c r="BG130" s="13" t="n"/>
      <c r="BH130" s="13" t="n"/>
      <c r="BI130" s="13" t="n"/>
      <c r="BJ130" s="13" t="n"/>
      <c r="BK130" s="13" t="n"/>
      <c r="BL130" s="13" t="n"/>
      <c r="BM130" s="13" t="n"/>
      <c r="BN130" s="13" t="n"/>
      <c r="BO130" s="13" t="n"/>
      <c r="BP130" s="13" t="n"/>
      <c r="BQ130" s="13" t="n"/>
      <c r="BR130" s="13" t="n"/>
      <c r="BS130" s="13" t="n"/>
      <c r="BT130" s="13" t="n"/>
      <c r="BU130" s="13" t="n"/>
      <c r="BV130" s="13" t="n"/>
      <c r="BW130" s="13" t="n"/>
      <c r="BX130" s="13" t="n"/>
      <c r="BY130" s="13" t="n"/>
      <c r="BZ130" s="13" t="n"/>
      <c r="CA130" s="13" t="n"/>
      <c r="CB130" s="13" t="n"/>
      <c r="CC130" s="13" t="n"/>
      <c r="CD130" s="13" t="n"/>
      <c r="CE130" s="13" t="n"/>
      <c r="CF130" s="13" t="n"/>
      <c r="CG130" s="13" t="n"/>
      <c r="CH130" s="13" t="n"/>
      <c r="CI130" s="13" t="n"/>
      <c r="CJ130" s="13" t="n"/>
      <c r="CK130" s="13" t="n"/>
      <c r="CL130" s="13" t="n"/>
      <c r="CM130" s="13" t="n"/>
      <c r="CN130" s="13" t="n"/>
      <c r="CO130" s="13" t="n"/>
      <c r="CP130" s="13" t="n"/>
      <c r="CQ130" s="13" t="n"/>
      <c r="CR130" s="13" t="n"/>
      <c r="CS130" s="13" t="n"/>
      <c r="CT130" s="13" t="n"/>
      <c r="CU130" s="13" t="n"/>
    </row>
    <row r="131" hidden="1" ht="22" customHeight="1">
      <c r="A131" s="75" t="n"/>
      <c r="B131" s="75" t="n"/>
      <c r="C131" s="76" t="n"/>
      <c r="D131" s="77" t="n"/>
      <c r="E131" s="77" t="n"/>
      <c r="F131" s="78" t="n"/>
      <c r="G131" s="57">
        <f>IF(OR($D131="",$E131=""),"",$E131-$D131+1)</f>
        <v/>
      </c>
      <c r="H131" s="15">
        <f>IF($A131="","",IF($F131&gt;=100,"完了",IF(AND($E131&lt;&gt;"",$E131&lt;TODAY()),"遅延",IF(OR($D131="",$D131&gt;TODAY()),"未着手","進行中"))))</f>
        <v/>
      </c>
      <c r="I131" s="57">
        <f>IF(OR($A131="",$E131=""),"",IF(AND($E131&lt;TODAY(),$F131&lt;100),TODAY()-$E131,0))</f>
        <v/>
      </c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16" t="n"/>
      <c r="AI131" s="16" t="n"/>
      <c r="AJ131" s="16" t="n"/>
      <c r="AK131" s="16" t="n"/>
      <c r="AL131" s="16" t="n"/>
      <c r="AM131" s="16" t="n"/>
      <c r="AN131" s="16" t="n"/>
      <c r="AO131" s="16" t="n"/>
      <c r="AP131" s="16" t="n"/>
      <c r="AQ131" s="16" t="n"/>
      <c r="AR131" s="16" t="n"/>
      <c r="AS131" s="16" t="n"/>
      <c r="AT131" s="16" t="n"/>
      <c r="AU131" s="16" t="n"/>
      <c r="AV131" s="16" t="n"/>
      <c r="AW131" s="16" t="n"/>
      <c r="AX131" s="16" t="n"/>
      <c r="AY131" s="16" t="n"/>
      <c r="AZ131" s="16" t="n"/>
      <c r="BA131" s="16" t="n"/>
      <c r="BB131" s="16" t="n"/>
      <c r="BC131" s="16" t="n"/>
      <c r="BD131" s="16" t="n"/>
      <c r="BE131" s="16" t="n"/>
      <c r="BF131" s="16" t="n"/>
      <c r="BG131" s="16" t="n"/>
      <c r="BH131" s="16" t="n"/>
      <c r="BI131" s="16" t="n"/>
      <c r="BJ131" s="16" t="n"/>
      <c r="BK131" s="16" t="n"/>
      <c r="BL131" s="16" t="n"/>
      <c r="BM131" s="16" t="n"/>
      <c r="BN131" s="16" t="n"/>
      <c r="BO131" s="16" t="n"/>
      <c r="BP131" s="16" t="n"/>
      <c r="BQ131" s="16" t="n"/>
      <c r="BR131" s="16" t="n"/>
      <c r="BS131" s="16" t="n"/>
      <c r="BT131" s="16" t="n"/>
      <c r="BU131" s="16" t="n"/>
      <c r="BV131" s="16" t="n"/>
      <c r="BW131" s="16" t="n"/>
      <c r="BX131" s="16" t="n"/>
      <c r="BY131" s="16" t="n"/>
      <c r="BZ131" s="16" t="n"/>
      <c r="CA131" s="16" t="n"/>
      <c r="CB131" s="16" t="n"/>
      <c r="CC131" s="16" t="n"/>
      <c r="CD131" s="16" t="n"/>
      <c r="CE131" s="16" t="n"/>
      <c r="CF131" s="16" t="n"/>
      <c r="CG131" s="16" t="n"/>
      <c r="CH131" s="16" t="n"/>
      <c r="CI131" s="16" t="n"/>
      <c r="CJ131" s="16" t="n"/>
      <c r="CK131" s="16" t="n"/>
      <c r="CL131" s="16" t="n"/>
      <c r="CM131" s="16" t="n"/>
      <c r="CN131" s="16" t="n"/>
      <c r="CO131" s="16" t="n"/>
      <c r="CP131" s="16" t="n"/>
      <c r="CQ131" s="16" t="n"/>
      <c r="CR131" s="16" t="n"/>
      <c r="CS131" s="16" t="n"/>
      <c r="CT131" s="16" t="n"/>
      <c r="CU131" s="16" t="n"/>
    </row>
    <row r="132" hidden="1" ht="22" customHeight="1">
      <c r="A132" s="75" t="n"/>
      <c r="B132" s="75" t="n"/>
      <c r="C132" s="76" t="n"/>
      <c r="D132" s="77" t="n"/>
      <c r="E132" s="77" t="n"/>
      <c r="F132" s="78" t="n"/>
      <c r="G132" s="56">
        <f>IF(OR($D132="",$E132=""),"",$E132-$D132+1)</f>
        <v/>
      </c>
      <c r="H132" s="12">
        <f>IF($A132="","",IF($F132&gt;=100,"完了",IF(AND($E132&lt;&gt;"",$E132&lt;TODAY()),"遅延",IF(OR($D132="",$D132&gt;TODAY()),"未着手","進行中"))))</f>
        <v/>
      </c>
      <c r="I132" s="56">
        <f>IF(OR($A132="",$E132=""),"",IF(AND($E132&lt;TODAY(),$F132&lt;100),TODAY()-$E132,0))</f>
        <v/>
      </c>
      <c r="J132" s="13" t="n"/>
      <c r="K132" s="13" t="n"/>
      <c r="L132" s="13" t="n"/>
      <c r="M132" s="13" t="n"/>
      <c r="N132" s="13" t="n"/>
      <c r="O132" s="13" t="n"/>
      <c r="P132" s="13" t="n"/>
      <c r="Q132" s="13" t="n"/>
      <c r="R132" s="13" t="n"/>
      <c r="S132" s="13" t="n"/>
      <c r="T132" s="13" t="n"/>
      <c r="U132" s="13" t="n"/>
      <c r="V132" s="13" t="n"/>
      <c r="W132" s="13" t="n"/>
      <c r="X132" s="13" t="n"/>
      <c r="Y132" s="13" t="n"/>
      <c r="Z132" s="13" t="n"/>
      <c r="AA132" s="13" t="n"/>
      <c r="AB132" s="13" t="n"/>
      <c r="AC132" s="13" t="n"/>
      <c r="AD132" s="13" t="n"/>
      <c r="AE132" s="13" t="n"/>
      <c r="AF132" s="13" t="n"/>
      <c r="AG132" s="13" t="n"/>
      <c r="AH132" s="13" t="n"/>
      <c r="AI132" s="13" t="n"/>
      <c r="AJ132" s="13" t="n"/>
      <c r="AK132" s="13" t="n"/>
      <c r="AL132" s="13" t="n"/>
      <c r="AM132" s="13" t="n"/>
      <c r="AN132" s="13" t="n"/>
      <c r="AO132" s="13" t="n"/>
      <c r="AP132" s="13" t="n"/>
      <c r="AQ132" s="13" t="n"/>
      <c r="AR132" s="13" t="n"/>
      <c r="AS132" s="13" t="n"/>
      <c r="AT132" s="13" t="n"/>
      <c r="AU132" s="13" t="n"/>
      <c r="AV132" s="13" t="n"/>
      <c r="AW132" s="13" t="n"/>
      <c r="AX132" s="13" t="n"/>
      <c r="AY132" s="13" t="n"/>
      <c r="AZ132" s="13" t="n"/>
      <c r="BA132" s="13" t="n"/>
      <c r="BB132" s="13" t="n"/>
      <c r="BC132" s="13" t="n"/>
      <c r="BD132" s="13" t="n"/>
      <c r="BE132" s="13" t="n"/>
      <c r="BF132" s="13" t="n"/>
      <c r="BG132" s="13" t="n"/>
      <c r="BH132" s="13" t="n"/>
      <c r="BI132" s="13" t="n"/>
      <c r="BJ132" s="13" t="n"/>
      <c r="BK132" s="13" t="n"/>
      <c r="BL132" s="13" t="n"/>
      <c r="BM132" s="13" t="n"/>
      <c r="BN132" s="13" t="n"/>
      <c r="BO132" s="13" t="n"/>
      <c r="BP132" s="13" t="n"/>
      <c r="BQ132" s="13" t="n"/>
      <c r="BR132" s="13" t="n"/>
      <c r="BS132" s="13" t="n"/>
      <c r="BT132" s="13" t="n"/>
      <c r="BU132" s="13" t="n"/>
      <c r="BV132" s="13" t="n"/>
      <c r="BW132" s="13" t="n"/>
      <c r="BX132" s="13" t="n"/>
      <c r="BY132" s="13" t="n"/>
      <c r="BZ132" s="13" t="n"/>
      <c r="CA132" s="13" t="n"/>
      <c r="CB132" s="13" t="n"/>
      <c r="CC132" s="13" t="n"/>
      <c r="CD132" s="13" t="n"/>
      <c r="CE132" s="13" t="n"/>
      <c r="CF132" s="13" t="n"/>
      <c r="CG132" s="13" t="n"/>
      <c r="CH132" s="13" t="n"/>
      <c r="CI132" s="13" t="n"/>
      <c r="CJ132" s="13" t="n"/>
      <c r="CK132" s="13" t="n"/>
      <c r="CL132" s="13" t="n"/>
      <c r="CM132" s="13" t="n"/>
      <c r="CN132" s="13" t="n"/>
      <c r="CO132" s="13" t="n"/>
      <c r="CP132" s="13" t="n"/>
      <c r="CQ132" s="13" t="n"/>
      <c r="CR132" s="13" t="n"/>
      <c r="CS132" s="13" t="n"/>
      <c r="CT132" s="13" t="n"/>
      <c r="CU132" s="13" t="n"/>
    </row>
    <row r="133" hidden="1" ht="22" customHeight="1">
      <c r="A133" s="75" t="n"/>
      <c r="B133" s="75" t="n"/>
      <c r="C133" s="76" t="n"/>
      <c r="D133" s="77" t="n"/>
      <c r="E133" s="77" t="n"/>
      <c r="F133" s="78" t="n"/>
      <c r="G133" s="57">
        <f>IF(OR($D133="",$E133=""),"",$E133-$D133+1)</f>
        <v/>
      </c>
      <c r="H133" s="15">
        <f>IF($A133="","",IF($F133&gt;=100,"完了",IF(AND($E133&lt;&gt;"",$E133&lt;TODAY()),"遅延",IF(OR($D133="",$D133&gt;TODAY()),"未着手","進行中"))))</f>
        <v/>
      </c>
      <c r="I133" s="57">
        <f>IF(OR($A133="",$E133=""),"",IF(AND($E133&lt;TODAY(),$F133&lt;100),TODAY()-$E133,0))</f>
        <v/>
      </c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16" t="n"/>
      <c r="AI133" s="16" t="n"/>
      <c r="AJ133" s="16" t="n"/>
      <c r="AK133" s="16" t="n"/>
      <c r="AL133" s="16" t="n"/>
      <c r="AM133" s="16" t="n"/>
      <c r="AN133" s="16" t="n"/>
      <c r="AO133" s="16" t="n"/>
      <c r="AP133" s="16" t="n"/>
      <c r="AQ133" s="16" t="n"/>
      <c r="AR133" s="16" t="n"/>
      <c r="AS133" s="16" t="n"/>
      <c r="AT133" s="16" t="n"/>
      <c r="AU133" s="16" t="n"/>
      <c r="AV133" s="16" t="n"/>
      <c r="AW133" s="16" t="n"/>
      <c r="AX133" s="16" t="n"/>
      <c r="AY133" s="16" t="n"/>
      <c r="AZ133" s="16" t="n"/>
      <c r="BA133" s="16" t="n"/>
      <c r="BB133" s="16" t="n"/>
      <c r="BC133" s="16" t="n"/>
      <c r="BD133" s="16" t="n"/>
      <c r="BE133" s="16" t="n"/>
      <c r="BF133" s="16" t="n"/>
      <c r="BG133" s="16" t="n"/>
      <c r="BH133" s="16" t="n"/>
      <c r="BI133" s="16" t="n"/>
      <c r="BJ133" s="16" t="n"/>
      <c r="BK133" s="16" t="n"/>
      <c r="BL133" s="16" t="n"/>
      <c r="BM133" s="16" t="n"/>
      <c r="BN133" s="16" t="n"/>
      <c r="BO133" s="16" t="n"/>
      <c r="BP133" s="16" t="n"/>
      <c r="BQ133" s="16" t="n"/>
      <c r="BR133" s="16" t="n"/>
      <c r="BS133" s="16" t="n"/>
      <c r="BT133" s="16" t="n"/>
      <c r="BU133" s="16" t="n"/>
      <c r="BV133" s="16" t="n"/>
      <c r="BW133" s="16" t="n"/>
      <c r="BX133" s="16" t="n"/>
      <c r="BY133" s="16" t="n"/>
      <c r="BZ133" s="16" t="n"/>
      <c r="CA133" s="16" t="n"/>
      <c r="CB133" s="16" t="n"/>
      <c r="CC133" s="16" t="n"/>
      <c r="CD133" s="16" t="n"/>
      <c r="CE133" s="16" t="n"/>
      <c r="CF133" s="16" t="n"/>
      <c r="CG133" s="16" t="n"/>
      <c r="CH133" s="16" t="n"/>
      <c r="CI133" s="16" t="n"/>
      <c r="CJ133" s="16" t="n"/>
      <c r="CK133" s="16" t="n"/>
      <c r="CL133" s="16" t="n"/>
      <c r="CM133" s="16" t="n"/>
      <c r="CN133" s="16" t="n"/>
      <c r="CO133" s="16" t="n"/>
      <c r="CP133" s="16" t="n"/>
      <c r="CQ133" s="16" t="n"/>
      <c r="CR133" s="16" t="n"/>
      <c r="CS133" s="16" t="n"/>
      <c r="CT133" s="16" t="n"/>
      <c r="CU133" s="16" t="n"/>
    </row>
    <row r="134" hidden="1" ht="22" customHeight="1">
      <c r="A134" s="75" t="n"/>
      <c r="B134" s="75" t="n"/>
      <c r="C134" s="76" t="n"/>
      <c r="D134" s="77" t="n"/>
      <c r="E134" s="77" t="n"/>
      <c r="F134" s="78" t="n"/>
      <c r="G134" s="56">
        <f>IF(OR($D134="",$E134=""),"",$E134-$D134+1)</f>
        <v/>
      </c>
      <c r="H134" s="12">
        <f>IF($A134="","",IF($F134&gt;=100,"完了",IF(AND($E134&lt;&gt;"",$E134&lt;TODAY()),"遅延",IF(OR($D134="",$D134&gt;TODAY()),"未着手","進行中"))))</f>
        <v/>
      </c>
      <c r="I134" s="56">
        <f>IF(OR($A134="",$E134=""),"",IF(AND($E134&lt;TODAY(),$F134&lt;100),TODAY()-$E134,0))</f>
        <v/>
      </c>
      <c r="J134" s="13" t="n"/>
      <c r="K134" s="13" t="n"/>
      <c r="L134" s="13" t="n"/>
      <c r="M134" s="13" t="n"/>
      <c r="N134" s="13" t="n"/>
      <c r="O134" s="13" t="n"/>
      <c r="P134" s="13" t="n"/>
      <c r="Q134" s="13" t="n"/>
      <c r="R134" s="13" t="n"/>
      <c r="S134" s="13" t="n"/>
      <c r="T134" s="13" t="n"/>
      <c r="U134" s="13" t="n"/>
      <c r="V134" s="13" t="n"/>
      <c r="W134" s="13" t="n"/>
      <c r="X134" s="13" t="n"/>
      <c r="Y134" s="13" t="n"/>
      <c r="Z134" s="13" t="n"/>
      <c r="AA134" s="13" t="n"/>
      <c r="AB134" s="13" t="n"/>
      <c r="AC134" s="13" t="n"/>
      <c r="AD134" s="13" t="n"/>
      <c r="AE134" s="13" t="n"/>
      <c r="AF134" s="13" t="n"/>
      <c r="AG134" s="13" t="n"/>
      <c r="AH134" s="13" t="n"/>
      <c r="AI134" s="13" t="n"/>
      <c r="AJ134" s="13" t="n"/>
      <c r="AK134" s="13" t="n"/>
      <c r="AL134" s="13" t="n"/>
      <c r="AM134" s="13" t="n"/>
      <c r="AN134" s="13" t="n"/>
      <c r="AO134" s="13" t="n"/>
      <c r="AP134" s="13" t="n"/>
      <c r="AQ134" s="13" t="n"/>
      <c r="AR134" s="13" t="n"/>
      <c r="AS134" s="13" t="n"/>
      <c r="AT134" s="13" t="n"/>
      <c r="AU134" s="13" t="n"/>
      <c r="AV134" s="13" t="n"/>
      <c r="AW134" s="13" t="n"/>
      <c r="AX134" s="13" t="n"/>
      <c r="AY134" s="13" t="n"/>
      <c r="AZ134" s="13" t="n"/>
      <c r="BA134" s="13" t="n"/>
      <c r="BB134" s="13" t="n"/>
      <c r="BC134" s="13" t="n"/>
      <c r="BD134" s="13" t="n"/>
      <c r="BE134" s="13" t="n"/>
      <c r="BF134" s="13" t="n"/>
      <c r="BG134" s="13" t="n"/>
      <c r="BH134" s="13" t="n"/>
      <c r="BI134" s="13" t="n"/>
      <c r="BJ134" s="13" t="n"/>
      <c r="BK134" s="13" t="n"/>
      <c r="BL134" s="13" t="n"/>
      <c r="BM134" s="13" t="n"/>
      <c r="BN134" s="13" t="n"/>
      <c r="BO134" s="13" t="n"/>
      <c r="BP134" s="13" t="n"/>
      <c r="BQ134" s="13" t="n"/>
      <c r="BR134" s="13" t="n"/>
      <c r="BS134" s="13" t="n"/>
      <c r="BT134" s="13" t="n"/>
      <c r="BU134" s="13" t="n"/>
      <c r="BV134" s="13" t="n"/>
      <c r="BW134" s="13" t="n"/>
      <c r="BX134" s="13" t="n"/>
      <c r="BY134" s="13" t="n"/>
      <c r="BZ134" s="13" t="n"/>
      <c r="CA134" s="13" t="n"/>
      <c r="CB134" s="13" t="n"/>
      <c r="CC134" s="13" t="n"/>
      <c r="CD134" s="13" t="n"/>
      <c r="CE134" s="13" t="n"/>
      <c r="CF134" s="13" t="n"/>
      <c r="CG134" s="13" t="n"/>
      <c r="CH134" s="13" t="n"/>
      <c r="CI134" s="13" t="n"/>
      <c r="CJ134" s="13" t="n"/>
      <c r="CK134" s="13" t="n"/>
      <c r="CL134" s="13" t="n"/>
      <c r="CM134" s="13" t="n"/>
      <c r="CN134" s="13" t="n"/>
      <c r="CO134" s="13" t="n"/>
      <c r="CP134" s="13" t="n"/>
      <c r="CQ134" s="13" t="n"/>
      <c r="CR134" s="13" t="n"/>
      <c r="CS134" s="13" t="n"/>
      <c r="CT134" s="13" t="n"/>
      <c r="CU134" s="13" t="n"/>
    </row>
    <row r="135" hidden="1" ht="22" customHeight="1">
      <c r="A135" s="75" t="n"/>
      <c r="B135" s="75" t="n"/>
      <c r="C135" s="76" t="n"/>
      <c r="D135" s="77" t="n"/>
      <c r="E135" s="77" t="n"/>
      <c r="F135" s="78" t="n"/>
      <c r="G135" s="57">
        <f>IF(OR($D135="",$E135=""),"",$E135-$D135+1)</f>
        <v/>
      </c>
      <c r="H135" s="15">
        <f>IF($A135="","",IF($F135&gt;=100,"完了",IF(AND($E135&lt;&gt;"",$E135&lt;TODAY()),"遅延",IF(OR($D135="",$D135&gt;TODAY()),"未着手","進行中"))))</f>
        <v/>
      </c>
      <c r="I135" s="57">
        <f>IF(OR($A135="",$E135=""),"",IF(AND($E135&lt;TODAY(),$F135&lt;100),TODAY()-$E135,0))</f>
        <v/>
      </c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16" t="n"/>
      <c r="AI135" s="16" t="n"/>
      <c r="AJ135" s="16" t="n"/>
      <c r="AK135" s="16" t="n"/>
      <c r="AL135" s="16" t="n"/>
      <c r="AM135" s="16" t="n"/>
      <c r="AN135" s="16" t="n"/>
      <c r="AO135" s="16" t="n"/>
      <c r="AP135" s="16" t="n"/>
      <c r="AQ135" s="16" t="n"/>
      <c r="AR135" s="16" t="n"/>
      <c r="AS135" s="16" t="n"/>
      <c r="AT135" s="16" t="n"/>
      <c r="AU135" s="16" t="n"/>
      <c r="AV135" s="16" t="n"/>
      <c r="AW135" s="16" t="n"/>
      <c r="AX135" s="16" t="n"/>
      <c r="AY135" s="16" t="n"/>
      <c r="AZ135" s="16" t="n"/>
      <c r="BA135" s="16" t="n"/>
      <c r="BB135" s="16" t="n"/>
      <c r="BC135" s="16" t="n"/>
      <c r="BD135" s="16" t="n"/>
      <c r="BE135" s="16" t="n"/>
      <c r="BF135" s="16" t="n"/>
      <c r="BG135" s="16" t="n"/>
      <c r="BH135" s="16" t="n"/>
      <c r="BI135" s="16" t="n"/>
      <c r="BJ135" s="16" t="n"/>
      <c r="BK135" s="16" t="n"/>
      <c r="BL135" s="16" t="n"/>
      <c r="BM135" s="16" t="n"/>
      <c r="BN135" s="16" t="n"/>
      <c r="BO135" s="16" t="n"/>
      <c r="BP135" s="16" t="n"/>
      <c r="BQ135" s="16" t="n"/>
      <c r="BR135" s="16" t="n"/>
      <c r="BS135" s="16" t="n"/>
      <c r="BT135" s="16" t="n"/>
      <c r="BU135" s="16" t="n"/>
      <c r="BV135" s="16" t="n"/>
      <c r="BW135" s="16" t="n"/>
      <c r="BX135" s="16" t="n"/>
      <c r="BY135" s="16" t="n"/>
      <c r="BZ135" s="16" t="n"/>
      <c r="CA135" s="16" t="n"/>
      <c r="CB135" s="16" t="n"/>
      <c r="CC135" s="16" t="n"/>
      <c r="CD135" s="16" t="n"/>
      <c r="CE135" s="16" t="n"/>
      <c r="CF135" s="16" t="n"/>
      <c r="CG135" s="16" t="n"/>
      <c r="CH135" s="16" t="n"/>
      <c r="CI135" s="16" t="n"/>
      <c r="CJ135" s="16" t="n"/>
      <c r="CK135" s="16" t="n"/>
      <c r="CL135" s="16" t="n"/>
      <c r="CM135" s="16" t="n"/>
      <c r="CN135" s="16" t="n"/>
      <c r="CO135" s="16" t="n"/>
      <c r="CP135" s="16" t="n"/>
      <c r="CQ135" s="16" t="n"/>
      <c r="CR135" s="16" t="n"/>
      <c r="CS135" s="16" t="n"/>
      <c r="CT135" s="16" t="n"/>
      <c r="CU135" s="16" t="n"/>
    </row>
    <row r="136" hidden="1" ht="22" customHeight="1">
      <c r="A136" s="75" t="n"/>
      <c r="B136" s="75" t="n"/>
      <c r="C136" s="76" t="n"/>
      <c r="D136" s="77" t="n"/>
      <c r="E136" s="77" t="n"/>
      <c r="F136" s="78" t="n"/>
      <c r="G136" s="56">
        <f>IF(OR($D136="",$E136=""),"",$E136-$D136+1)</f>
        <v/>
      </c>
      <c r="H136" s="12">
        <f>IF($A136="","",IF($F136&gt;=100,"完了",IF(AND($E136&lt;&gt;"",$E136&lt;TODAY()),"遅延",IF(OR($D136="",$D136&gt;TODAY()),"未着手","進行中"))))</f>
        <v/>
      </c>
      <c r="I136" s="56">
        <f>IF(OR($A136="",$E136=""),"",IF(AND($E136&lt;TODAY(),$F136&lt;100),TODAY()-$E136,0))</f>
        <v/>
      </c>
      <c r="J136" s="13" t="n"/>
      <c r="K136" s="13" t="n"/>
      <c r="L136" s="13" t="n"/>
      <c r="M136" s="13" t="n"/>
      <c r="N136" s="13" t="n"/>
      <c r="O136" s="13" t="n"/>
      <c r="P136" s="13" t="n"/>
      <c r="Q136" s="13" t="n"/>
      <c r="R136" s="13" t="n"/>
      <c r="S136" s="13" t="n"/>
      <c r="T136" s="13" t="n"/>
      <c r="U136" s="13" t="n"/>
      <c r="V136" s="13" t="n"/>
      <c r="W136" s="13" t="n"/>
      <c r="X136" s="13" t="n"/>
      <c r="Y136" s="13" t="n"/>
      <c r="Z136" s="13" t="n"/>
      <c r="AA136" s="13" t="n"/>
      <c r="AB136" s="13" t="n"/>
      <c r="AC136" s="13" t="n"/>
      <c r="AD136" s="13" t="n"/>
      <c r="AE136" s="13" t="n"/>
      <c r="AF136" s="13" t="n"/>
      <c r="AG136" s="13" t="n"/>
      <c r="AH136" s="13" t="n"/>
      <c r="AI136" s="13" t="n"/>
      <c r="AJ136" s="13" t="n"/>
      <c r="AK136" s="13" t="n"/>
      <c r="AL136" s="13" t="n"/>
      <c r="AM136" s="13" t="n"/>
      <c r="AN136" s="13" t="n"/>
      <c r="AO136" s="13" t="n"/>
      <c r="AP136" s="13" t="n"/>
      <c r="AQ136" s="13" t="n"/>
      <c r="AR136" s="13" t="n"/>
      <c r="AS136" s="13" t="n"/>
      <c r="AT136" s="13" t="n"/>
      <c r="AU136" s="13" t="n"/>
      <c r="AV136" s="13" t="n"/>
      <c r="AW136" s="13" t="n"/>
      <c r="AX136" s="13" t="n"/>
      <c r="AY136" s="13" t="n"/>
      <c r="AZ136" s="13" t="n"/>
      <c r="BA136" s="13" t="n"/>
      <c r="BB136" s="13" t="n"/>
      <c r="BC136" s="13" t="n"/>
      <c r="BD136" s="13" t="n"/>
      <c r="BE136" s="13" t="n"/>
      <c r="BF136" s="13" t="n"/>
      <c r="BG136" s="13" t="n"/>
      <c r="BH136" s="13" t="n"/>
      <c r="BI136" s="13" t="n"/>
      <c r="BJ136" s="13" t="n"/>
      <c r="BK136" s="13" t="n"/>
      <c r="BL136" s="13" t="n"/>
      <c r="BM136" s="13" t="n"/>
      <c r="BN136" s="13" t="n"/>
      <c r="BO136" s="13" t="n"/>
      <c r="BP136" s="13" t="n"/>
      <c r="BQ136" s="13" t="n"/>
      <c r="BR136" s="13" t="n"/>
      <c r="BS136" s="13" t="n"/>
      <c r="BT136" s="13" t="n"/>
      <c r="BU136" s="13" t="n"/>
      <c r="BV136" s="13" t="n"/>
      <c r="BW136" s="13" t="n"/>
      <c r="BX136" s="13" t="n"/>
      <c r="BY136" s="13" t="n"/>
      <c r="BZ136" s="13" t="n"/>
      <c r="CA136" s="13" t="n"/>
      <c r="CB136" s="13" t="n"/>
      <c r="CC136" s="13" t="n"/>
      <c r="CD136" s="13" t="n"/>
      <c r="CE136" s="13" t="n"/>
      <c r="CF136" s="13" t="n"/>
      <c r="CG136" s="13" t="n"/>
      <c r="CH136" s="13" t="n"/>
      <c r="CI136" s="13" t="n"/>
      <c r="CJ136" s="13" t="n"/>
      <c r="CK136" s="13" t="n"/>
      <c r="CL136" s="13" t="n"/>
      <c r="CM136" s="13" t="n"/>
      <c r="CN136" s="13" t="n"/>
      <c r="CO136" s="13" t="n"/>
      <c r="CP136" s="13" t="n"/>
      <c r="CQ136" s="13" t="n"/>
      <c r="CR136" s="13" t="n"/>
      <c r="CS136" s="13" t="n"/>
      <c r="CT136" s="13" t="n"/>
      <c r="CU136" s="13" t="n"/>
    </row>
    <row r="137" hidden="1" ht="22" customHeight="1">
      <c r="A137" s="75" t="n"/>
      <c r="B137" s="75" t="n"/>
      <c r="C137" s="76" t="n"/>
      <c r="D137" s="77" t="n"/>
      <c r="E137" s="77" t="n"/>
      <c r="F137" s="78" t="n"/>
      <c r="G137" s="57">
        <f>IF(OR($D137="",$E137=""),"",$E137-$D137+1)</f>
        <v/>
      </c>
      <c r="H137" s="15">
        <f>IF($A137="","",IF($F137&gt;=100,"完了",IF(AND($E137&lt;&gt;"",$E137&lt;TODAY()),"遅延",IF(OR($D137="",$D137&gt;TODAY()),"未着手","進行中"))))</f>
        <v/>
      </c>
      <c r="I137" s="57">
        <f>IF(OR($A137="",$E137=""),"",IF(AND($E137&lt;TODAY(),$F137&lt;100),TODAY()-$E137,0))</f>
        <v/>
      </c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16" t="n"/>
      <c r="AI137" s="16" t="n"/>
      <c r="AJ137" s="16" t="n"/>
      <c r="AK137" s="16" t="n"/>
      <c r="AL137" s="16" t="n"/>
      <c r="AM137" s="16" t="n"/>
      <c r="AN137" s="16" t="n"/>
      <c r="AO137" s="16" t="n"/>
      <c r="AP137" s="16" t="n"/>
      <c r="AQ137" s="16" t="n"/>
      <c r="AR137" s="16" t="n"/>
      <c r="AS137" s="16" t="n"/>
      <c r="AT137" s="16" t="n"/>
      <c r="AU137" s="16" t="n"/>
      <c r="AV137" s="16" t="n"/>
      <c r="AW137" s="16" t="n"/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6" t="n"/>
      <c r="BG137" s="16" t="n"/>
      <c r="BH137" s="16" t="n"/>
      <c r="BI137" s="16" t="n"/>
      <c r="BJ137" s="16" t="n"/>
      <c r="BK137" s="16" t="n"/>
      <c r="BL137" s="16" t="n"/>
      <c r="BM137" s="16" t="n"/>
      <c r="BN137" s="16" t="n"/>
      <c r="BO137" s="16" t="n"/>
      <c r="BP137" s="16" t="n"/>
      <c r="BQ137" s="16" t="n"/>
      <c r="BR137" s="16" t="n"/>
      <c r="BS137" s="16" t="n"/>
      <c r="BT137" s="16" t="n"/>
      <c r="BU137" s="16" t="n"/>
      <c r="BV137" s="16" t="n"/>
      <c r="BW137" s="16" t="n"/>
      <c r="BX137" s="16" t="n"/>
      <c r="BY137" s="16" t="n"/>
      <c r="BZ137" s="16" t="n"/>
      <c r="CA137" s="16" t="n"/>
      <c r="CB137" s="16" t="n"/>
      <c r="CC137" s="16" t="n"/>
      <c r="CD137" s="16" t="n"/>
      <c r="CE137" s="16" t="n"/>
      <c r="CF137" s="16" t="n"/>
      <c r="CG137" s="16" t="n"/>
      <c r="CH137" s="16" t="n"/>
      <c r="CI137" s="16" t="n"/>
      <c r="CJ137" s="16" t="n"/>
      <c r="CK137" s="16" t="n"/>
      <c r="CL137" s="16" t="n"/>
      <c r="CM137" s="16" t="n"/>
      <c r="CN137" s="16" t="n"/>
      <c r="CO137" s="16" t="n"/>
      <c r="CP137" s="16" t="n"/>
      <c r="CQ137" s="16" t="n"/>
      <c r="CR137" s="16" t="n"/>
      <c r="CS137" s="16" t="n"/>
      <c r="CT137" s="16" t="n"/>
      <c r="CU137" s="16" t="n"/>
    </row>
    <row r="138" hidden="1" ht="22" customHeight="1">
      <c r="A138" s="75" t="n"/>
      <c r="B138" s="75" t="n"/>
      <c r="C138" s="76" t="n"/>
      <c r="D138" s="77" t="n"/>
      <c r="E138" s="77" t="n"/>
      <c r="F138" s="78" t="n"/>
      <c r="G138" s="56">
        <f>IF(OR($D138="",$E138=""),"",$E138-$D138+1)</f>
        <v/>
      </c>
      <c r="H138" s="12">
        <f>IF($A138="","",IF($F138&gt;=100,"完了",IF(AND($E138&lt;&gt;"",$E138&lt;TODAY()),"遅延",IF(OR($D138="",$D138&gt;TODAY()),"未着手","進行中"))))</f>
        <v/>
      </c>
      <c r="I138" s="56">
        <f>IF(OR($A138="",$E138=""),"",IF(AND($E138&lt;TODAY(),$F138&lt;100),TODAY()-$E138,0))</f>
        <v/>
      </c>
      <c r="J138" s="13" t="n"/>
      <c r="K138" s="13" t="n"/>
      <c r="L138" s="13" t="n"/>
      <c r="M138" s="13" t="n"/>
      <c r="N138" s="13" t="n"/>
      <c r="O138" s="13" t="n"/>
      <c r="P138" s="13" t="n"/>
      <c r="Q138" s="13" t="n"/>
      <c r="R138" s="13" t="n"/>
      <c r="S138" s="13" t="n"/>
      <c r="T138" s="13" t="n"/>
      <c r="U138" s="13" t="n"/>
      <c r="V138" s="13" t="n"/>
      <c r="W138" s="13" t="n"/>
      <c r="X138" s="13" t="n"/>
      <c r="Y138" s="13" t="n"/>
      <c r="Z138" s="13" t="n"/>
      <c r="AA138" s="13" t="n"/>
      <c r="AB138" s="13" t="n"/>
      <c r="AC138" s="13" t="n"/>
      <c r="AD138" s="13" t="n"/>
      <c r="AE138" s="13" t="n"/>
      <c r="AF138" s="13" t="n"/>
      <c r="AG138" s="13" t="n"/>
      <c r="AH138" s="13" t="n"/>
      <c r="AI138" s="13" t="n"/>
      <c r="AJ138" s="13" t="n"/>
      <c r="AK138" s="13" t="n"/>
      <c r="AL138" s="13" t="n"/>
      <c r="AM138" s="13" t="n"/>
      <c r="AN138" s="13" t="n"/>
      <c r="AO138" s="13" t="n"/>
      <c r="AP138" s="13" t="n"/>
      <c r="AQ138" s="13" t="n"/>
      <c r="AR138" s="13" t="n"/>
      <c r="AS138" s="13" t="n"/>
      <c r="AT138" s="13" t="n"/>
      <c r="AU138" s="13" t="n"/>
      <c r="AV138" s="13" t="n"/>
      <c r="AW138" s="13" t="n"/>
      <c r="AX138" s="13" t="n"/>
      <c r="AY138" s="13" t="n"/>
      <c r="AZ138" s="13" t="n"/>
      <c r="BA138" s="13" t="n"/>
      <c r="BB138" s="13" t="n"/>
      <c r="BC138" s="13" t="n"/>
      <c r="BD138" s="13" t="n"/>
      <c r="BE138" s="13" t="n"/>
      <c r="BF138" s="13" t="n"/>
      <c r="BG138" s="13" t="n"/>
      <c r="BH138" s="13" t="n"/>
      <c r="BI138" s="13" t="n"/>
      <c r="BJ138" s="13" t="n"/>
      <c r="BK138" s="13" t="n"/>
      <c r="BL138" s="13" t="n"/>
      <c r="BM138" s="13" t="n"/>
      <c r="BN138" s="13" t="n"/>
      <c r="BO138" s="13" t="n"/>
      <c r="BP138" s="13" t="n"/>
      <c r="BQ138" s="13" t="n"/>
      <c r="BR138" s="13" t="n"/>
      <c r="BS138" s="13" t="n"/>
      <c r="BT138" s="13" t="n"/>
      <c r="BU138" s="13" t="n"/>
      <c r="BV138" s="13" t="n"/>
      <c r="BW138" s="13" t="n"/>
      <c r="BX138" s="13" t="n"/>
      <c r="BY138" s="13" t="n"/>
      <c r="BZ138" s="13" t="n"/>
      <c r="CA138" s="13" t="n"/>
      <c r="CB138" s="13" t="n"/>
      <c r="CC138" s="13" t="n"/>
      <c r="CD138" s="13" t="n"/>
      <c r="CE138" s="13" t="n"/>
      <c r="CF138" s="13" t="n"/>
      <c r="CG138" s="13" t="n"/>
      <c r="CH138" s="13" t="n"/>
      <c r="CI138" s="13" t="n"/>
      <c r="CJ138" s="13" t="n"/>
      <c r="CK138" s="13" t="n"/>
      <c r="CL138" s="13" t="n"/>
      <c r="CM138" s="13" t="n"/>
      <c r="CN138" s="13" t="n"/>
      <c r="CO138" s="13" t="n"/>
      <c r="CP138" s="13" t="n"/>
      <c r="CQ138" s="13" t="n"/>
      <c r="CR138" s="13" t="n"/>
      <c r="CS138" s="13" t="n"/>
      <c r="CT138" s="13" t="n"/>
      <c r="CU138" s="13" t="n"/>
    </row>
    <row r="139" hidden="1" ht="22" customHeight="1">
      <c r="A139" s="75" t="n"/>
      <c r="B139" s="75" t="n"/>
      <c r="C139" s="76" t="n"/>
      <c r="D139" s="77" t="n"/>
      <c r="E139" s="77" t="n"/>
      <c r="F139" s="78" t="n"/>
      <c r="G139" s="57">
        <f>IF(OR($D139="",$E139=""),"",$E139-$D139+1)</f>
        <v/>
      </c>
      <c r="H139" s="15">
        <f>IF($A139="","",IF($F139&gt;=100,"完了",IF(AND($E139&lt;&gt;"",$E139&lt;TODAY()),"遅延",IF(OR($D139="",$D139&gt;TODAY()),"未着手","進行中"))))</f>
        <v/>
      </c>
      <c r="I139" s="57">
        <f>IF(OR($A139="",$E139=""),"",IF(AND($E139&lt;TODAY(),$F139&lt;100),TODAY()-$E139,0))</f>
        <v/>
      </c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16" t="n"/>
      <c r="AI139" s="16" t="n"/>
      <c r="AJ139" s="16" t="n"/>
      <c r="AK139" s="16" t="n"/>
      <c r="AL139" s="16" t="n"/>
      <c r="AM139" s="16" t="n"/>
      <c r="AN139" s="16" t="n"/>
      <c r="AO139" s="16" t="n"/>
      <c r="AP139" s="16" t="n"/>
      <c r="AQ139" s="16" t="n"/>
      <c r="AR139" s="16" t="n"/>
      <c r="AS139" s="16" t="n"/>
      <c r="AT139" s="16" t="n"/>
      <c r="AU139" s="16" t="n"/>
      <c r="AV139" s="16" t="n"/>
      <c r="AW139" s="16" t="n"/>
      <c r="AX139" s="16" t="n"/>
      <c r="AY139" s="16" t="n"/>
      <c r="AZ139" s="16" t="n"/>
      <c r="BA139" s="16" t="n"/>
      <c r="BB139" s="16" t="n"/>
      <c r="BC139" s="16" t="n"/>
      <c r="BD139" s="16" t="n"/>
      <c r="BE139" s="16" t="n"/>
      <c r="BF139" s="16" t="n"/>
      <c r="BG139" s="16" t="n"/>
      <c r="BH139" s="16" t="n"/>
      <c r="BI139" s="16" t="n"/>
      <c r="BJ139" s="16" t="n"/>
      <c r="BK139" s="16" t="n"/>
      <c r="BL139" s="16" t="n"/>
      <c r="BM139" s="16" t="n"/>
      <c r="BN139" s="16" t="n"/>
      <c r="BO139" s="16" t="n"/>
      <c r="BP139" s="16" t="n"/>
      <c r="BQ139" s="16" t="n"/>
      <c r="BR139" s="16" t="n"/>
      <c r="BS139" s="16" t="n"/>
      <c r="BT139" s="16" t="n"/>
      <c r="BU139" s="16" t="n"/>
      <c r="BV139" s="16" t="n"/>
      <c r="BW139" s="16" t="n"/>
      <c r="BX139" s="16" t="n"/>
      <c r="BY139" s="16" t="n"/>
      <c r="BZ139" s="16" t="n"/>
      <c r="CA139" s="16" t="n"/>
      <c r="CB139" s="16" t="n"/>
      <c r="CC139" s="16" t="n"/>
      <c r="CD139" s="16" t="n"/>
      <c r="CE139" s="16" t="n"/>
      <c r="CF139" s="16" t="n"/>
      <c r="CG139" s="16" t="n"/>
      <c r="CH139" s="16" t="n"/>
      <c r="CI139" s="16" t="n"/>
      <c r="CJ139" s="16" t="n"/>
      <c r="CK139" s="16" t="n"/>
      <c r="CL139" s="16" t="n"/>
      <c r="CM139" s="16" t="n"/>
      <c r="CN139" s="16" t="n"/>
      <c r="CO139" s="16" t="n"/>
      <c r="CP139" s="16" t="n"/>
      <c r="CQ139" s="16" t="n"/>
      <c r="CR139" s="16" t="n"/>
      <c r="CS139" s="16" t="n"/>
      <c r="CT139" s="16" t="n"/>
      <c r="CU139" s="16" t="n"/>
    </row>
    <row r="140" hidden="1" ht="22" customHeight="1">
      <c r="A140" s="75" t="n"/>
      <c r="B140" s="75" t="n"/>
      <c r="C140" s="76" t="n"/>
      <c r="D140" s="77" t="n"/>
      <c r="E140" s="77" t="n"/>
      <c r="F140" s="78" t="n"/>
      <c r="G140" s="56">
        <f>IF(OR($D140="",$E140=""),"",$E140-$D140+1)</f>
        <v/>
      </c>
      <c r="H140" s="12">
        <f>IF($A140="","",IF($F140&gt;=100,"完了",IF(AND($E140&lt;&gt;"",$E140&lt;TODAY()),"遅延",IF(OR($D140="",$D140&gt;TODAY()),"未着手","進行中"))))</f>
        <v/>
      </c>
      <c r="I140" s="56">
        <f>IF(OR($A140="",$E140=""),"",IF(AND($E140&lt;TODAY(),$F140&lt;100),TODAY()-$E140,0))</f>
        <v/>
      </c>
      <c r="J140" s="13" t="n"/>
      <c r="K140" s="13" t="n"/>
      <c r="L140" s="13" t="n"/>
      <c r="M140" s="13" t="n"/>
      <c r="N140" s="13" t="n"/>
      <c r="O140" s="13" t="n"/>
      <c r="P140" s="13" t="n"/>
      <c r="Q140" s="13" t="n"/>
      <c r="R140" s="13" t="n"/>
      <c r="S140" s="13" t="n"/>
      <c r="T140" s="13" t="n"/>
      <c r="U140" s="13" t="n"/>
      <c r="V140" s="13" t="n"/>
      <c r="W140" s="13" t="n"/>
      <c r="X140" s="13" t="n"/>
      <c r="Y140" s="13" t="n"/>
      <c r="Z140" s="13" t="n"/>
      <c r="AA140" s="13" t="n"/>
      <c r="AB140" s="13" t="n"/>
      <c r="AC140" s="13" t="n"/>
      <c r="AD140" s="13" t="n"/>
      <c r="AE140" s="13" t="n"/>
      <c r="AF140" s="13" t="n"/>
      <c r="AG140" s="13" t="n"/>
      <c r="AH140" s="13" t="n"/>
      <c r="AI140" s="13" t="n"/>
      <c r="AJ140" s="13" t="n"/>
      <c r="AK140" s="13" t="n"/>
      <c r="AL140" s="13" t="n"/>
      <c r="AM140" s="13" t="n"/>
      <c r="AN140" s="13" t="n"/>
      <c r="AO140" s="13" t="n"/>
      <c r="AP140" s="13" t="n"/>
      <c r="AQ140" s="13" t="n"/>
      <c r="AR140" s="13" t="n"/>
      <c r="AS140" s="13" t="n"/>
      <c r="AT140" s="13" t="n"/>
      <c r="AU140" s="13" t="n"/>
      <c r="AV140" s="13" t="n"/>
      <c r="AW140" s="13" t="n"/>
      <c r="AX140" s="13" t="n"/>
      <c r="AY140" s="13" t="n"/>
      <c r="AZ140" s="13" t="n"/>
      <c r="BA140" s="13" t="n"/>
      <c r="BB140" s="13" t="n"/>
      <c r="BC140" s="13" t="n"/>
      <c r="BD140" s="13" t="n"/>
      <c r="BE140" s="13" t="n"/>
      <c r="BF140" s="13" t="n"/>
      <c r="BG140" s="13" t="n"/>
      <c r="BH140" s="13" t="n"/>
      <c r="BI140" s="13" t="n"/>
      <c r="BJ140" s="13" t="n"/>
      <c r="BK140" s="13" t="n"/>
      <c r="BL140" s="13" t="n"/>
      <c r="BM140" s="13" t="n"/>
      <c r="BN140" s="13" t="n"/>
      <c r="BO140" s="13" t="n"/>
      <c r="BP140" s="13" t="n"/>
      <c r="BQ140" s="13" t="n"/>
      <c r="BR140" s="13" t="n"/>
      <c r="BS140" s="13" t="n"/>
      <c r="BT140" s="13" t="n"/>
      <c r="BU140" s="13" t="n"/>
      <c r="BV140" s="13" t="n"/>
      <c r="BW140" s="13" t="n"/>
      <c r="BX140" s="13" t="n"/>
      <c r="BY140" s="13" t="n"/>
      <c r="BZ140" s="13" t="n"/>
      <c r="CA140" s="13" t="n"/>
      <c r="CB140" s="13" t="n"/>
      <c r="CC140" s="13" t="n"/>
      <c r="CD140" s="13" t="n"/>
      <c r="CE140" s="13" t="n"/>
      <c r="CF140" s="13" t="n"/>
      <c r="CG140" s="13" t="n"/>
      <c r="CH140" s="13" t="n"/>
      <c r="CI140" s="13" t="n"/>
      <c r="CJ140" s="13" t="n"/>
      <c r="CK140" s="13" t="n"/>
      <c r="CL140" s="13" t="n"/>
      <c r="CM140" s="13" t="n"/>
      <c r="CN140" s="13" t="n"/>
      <c r="CO140" s="13" t="n"/>
      <c r="CP140" s="13" t="n"/>
      <c r="CQ140" s="13" t="n"/>
      <c r="CR140" s="13" t="n"/>
      <c r="CS140" s="13" t="n"/>
      <c r="CT140" s="13" t="n"/>
      <c r="CU140" s="13" t="n"/>
    </row>
    <row r="141" hidden="1" ht="22" customHeight="1">
      <c r="A141" s="75" t="n"/>
      <c r="B141" s="75" t="n"/>
      <c r="C141" s="76" t="n"/>
      <c r="D141" s="77" t="n"/>
      <c r="E141" s="77" t="n"/>
      <c r="F141" s="78" t="n"/>
      <c r="G141" s="57">
        <f>IF(OR($D141="",$E141=""),"",$E141-$D141+1)</f>
        <v/>
      </c>
      <c r="H141" s="15">
        <f>IF($A141="","",IF($F141&gt;=100,"完了",IF(AND($E141&lt;&gt;"",$E141&lt;TODAY()),"遅延",IF(OR($D141="",$D141&gt;TODAY()),"未着手","進行中"))))</f>
        <v/>
      </c>
      <c r="I141" s="57">
        <f>IF(OR($A141="",$E141=""),"",IF(AND($E141&lt;TODAY(),$F141&lt;100),TODAY()-$E141,0))</f>
        <v/>
      </c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16" t="n"/>
      <c r="AI141" s="16" t="n"/>
      <c r="AJ141" s="16" t="n"/>
      <c r="AK141" s="16" t="n"/>
      <c r="AL141" s="16" t="n"/>
      <c r="AM141" s="16" t="n"/>
      <c r="AN141" s="16" t="n"/>
      <c r="AO141" s="16" t="n"/>
      <c r="AP141" s="16" t="n"/>
      <c r="AQ141" s="16" t="n"/>
      <c r="AR141" s="16" t="n"/>
      <c r="AS141" s="16" t="n"/>
      <c r="AT141" s="16" t="n"/>
      <c r="AU141" s="16" t="n"/>
      <c r="AV141" s="16" t="n"/>
      <c r="AW141" s="16" t="n"/>
      <c r="AX141" s="16" t="n"/>
      <c r="AY141" s="16" t="n"/>
      <c r="AZ141" s="16" t="n"/>
      <c r="BA141" s="16" t="n"/>
      <c r="BB141" s="16" t="n"/>
      <c r="BC141" s="16" t="n"/>
      <c r="BD141" s="16" t="n"/>
      <c r="BE141" s="16" t="n"/>
      <c r="BF141" s="16" t="n"/>
      <c r="BG141" s="16" t="n"/>
      <c r="BH141" s="16" t="n"/>
      <c r="BI141" s="16" t="n"/>
      <c r="BJ141" s="16" t="n"/>
      <c r="BK141" s="16" t="n"/>
      <c r="BL141" s="16" t="n"/>
      <c r="BM141" s="16" t="n"/>
      <c r="BN141" s="16" t="n"/>
      <c r="BO141" s="16" t="n"/>
      <c r="BP141" s="16" t="n"/>
      <c r="BQ141" s="16" t="n"/>
      <c r="BR141" s="16" t="n"/>
      <c r="BS141" s="16" t="n"/>
      <c r="BT141" s="16" t="n"/>
      <c r="BU141" s="16" t="n"/>
      <c r="BV141" s="16" t="n"/>
      <c r="BW141" s="16" t="n"/>
      <c r="BX141" s="16" t="n"/>
      <c r="BY141" s="16" t="n"/>
      <c r="BZ141" s="16" t="n"/>
      <c r="CA141" s="16" t="n"/>
      <c r="CB141" s="16" t="n"/>
      <c r="CC141" s="16" t="n"/>
      <c r="CD141" s="16" t="n"/>
      <c r="CE141" s="16" t="n"/>
      <c r="CF141" s="16" t="n"/>
      <c r="CG141" s="16" t="n"/>
      <c r="CH141" s="16" t="n"/>
      <c r="CI141" s="16" t="n"/>
      <c r="CJ141" s="16" t="n"/>
      <c r="CK141" s="16" t="n"/>
      <c r="CL141" s="16" t="n"/>
      <c r="CM141" s="16" t="n"/>
      <c r="CN141" s="16" t="n"/>
      <c r="CO141" s="16" t="n"/>
      <c r="CP141" s="16" t="n"/>
      <c r="CQ141" s="16" t="n"/>
      <c r="CR141" s="16" t="n"/>
      <c r="CS141" s="16" t="n"/>
      <c r="CT141" s="16" t="n"/>
      <c r="CU141" s="16" t="n"/>
    </row>
    <row r="142" hidden="1" ht="22" customHeight="1">
      <c r="A142" s="75" t="n"/>
      <c r="B142" s="75" t="n"/>
      <c r="C142" s="76" t="n"/>
      <c r="D142" s="77" t="n"/>
      <c r="E142" s="77" t="n"/>
      <c r="F142" s="78" t="n"/>
      <c r="G142" s="56">
        <f>IF(OR($D142="",$E142=""),"",$E142-$D142+1)</f>
        <v/>
      </c>
      <c r="H142" s="12">
        <f>IF($A142="","",IF($F142&gt;=100,"完了",IF(AND($E142&lt;&gt;"",$E142&lt;TODAY()),"遅延",IF(OR($D142="",$D142&gt;TODAY()),"未着手","進行中"))))</f>
        <v/>
      </c>
      <c r="I142" s="56">
        <f>IF(OR($A142="",$E142=""),"",IF(AND($E142&lt;TODAY(),$F142&lt;100),TODAY()-$E142,0))</f>
        <v/>
      </c>
      <c r="J142" s="13" t="n"/>
      <c r="K142" s="13" t="n"/>
      <c r="L142" s="13" t="n"/>
      <c r="M142" s="13" t="n"/>
      <c r="N142" s="13" t="n"/>
      <c r="O142" s="13" t="n"/>
      <c r="P142" s="13" t="n"/>
      <c r="Q142" s="13" t="n"/>
      <c r="R142" s="13" t="n"/>
      <c r="S142" s="13" t="n"/>
      <c r="T142" s="13" t="n"/>
      <c r="U142" s="13" t="n"/>
      <c r="V142" s="13" t="n"/>
      <c r="W142" s="13" t="n"/>
      <c r="X142" s="13" t="n"/>
      <c r="Y142" s="13" t="n"/>
      <c r="Z142" s="13" t="n"/>
      <c r="AA142" s="13" t="n"/>
      <c r="AB142" s="13" t="n"/>
      <c r="AC142" s="13" t="n"/>
      <c r="AD142" s="13" t="n"/>
      <c r="AE142" s="13" t="n"/>
      <c r="AF142" s="13" t="n"/>
      <c r="AG142" s="13" t="n"/>
      <c r="AH142" s="13" t="n"/>
      <c r="AI142" s="13" t="n"/>
      <c r="AJ142" s="13" t="n"/>
      <c r="AK142" s="13" t="n"/>
      <c r="AL142" s="13" t="n"/>
      <c r="AM142" s="13" t="n"/>
      <c r="AN142" s="13" t="n"/>
      <c r="AO142" s="13" t="n"/>
      <c r="AP142" s="13" t="n"/>
      <c r="AQ142" s="13" t="n"/>
      <c r="AR142" s="13" t="n"/>
      <c r="AS142" s="13" t="n"/>
      <c r="AT142" s="13" t="n"/>
      <c r="AU142" s="13" t="n"/>
      <c r="AV142" s="13" t="n"/>
      <c r="AW142" s="13" t="n"/>
      <c r="AX142" s="13" t="n"/>
      <c r="AY142" s="13" t="n"/>
      <c r="AZ142" s="13" t="n"/>
      <c r="BA142" s="13" t="n"/>
      <c r="BB142" s="13" t="n"/>
      <c r="BC142" s="13" t="n"/>
      <c r="BD142" s="13" t="n"/>
      <c r="BE142" s="13" t="n"/>
      <c r="BF142" s="13" t="n"/>
      <c r="BG142" s="13" t="n"/>
      <c r="BH142" s="13" t="n"/>
      <c r="BI142" s="13" t="n"/>
      <c r="BJ142" s="13" t="n"/>
      <c r="BK142" s="13" t="n"/>
      <c r="BL142" s="13" t="n"/>
      <c r="BM142" s="13" t="n"/>
      <c r="BN142" s="13" t="n"/>
      <c r="BO142" s="13" t="n"/>
      <c r="BP142" s="13" t="n"/>
      <c r="BQ142" s="13" t="n"/>
      <c r="BR142" s="13" t="n"/>
      <c r="BS142" s="13" t="n"/>
      <c r="BT142" s="13" t="n"/>
      <c r="BU142" s="13" t="n"/>
      <c r="BV142" s="13" t="n"/>
      <c r="BW142" s="13" t="n"/>
      <c r="BX142" s="13" t="n"/>
      <c r="BY142" s="13" t="n"/>
      <c r="BZ142" s="13" t="n"/>
      <c r="CA142" s="13" t="n"/>
      <c r="CB142" s="13" t="n"/>
      <c r="CC142" s="13" t="n"/>
      <c r="CD142" s="13" t="n"/>
      <c r="CE142" s="13" t="n"/>
      <c r="CF142" s="13" t="n"/>
      <c r="CG142" s="13" t="n"/>
      <c r="CH142" s="13" t="n"/>
      <c r="CI142" s="13" t="n"/>
      <c r="CJ142" s="13" t="n"/>
      <c r="CK142" s="13" t="n"/>
      <c r="CL142" s="13" t="n"/>
      <c r="CM142" s="13" t="n"/>
      <c r="CN142" s="13" t="n"/>
      <c r="CO142" s="13" t="n"/>
      <c r="CP142" s="13" t="n"/>
      <c r="CQ142" s="13" t="n"/>
      <c r="CR142" s="13" t="n"/>
      <c r="CS142" s="13" t="n"/>
      <c r="CT142" s="13" t="n"/>
      <c r="CU142" s="13" t="n"/>
    </row>
    <row r="143" hidden="1" ht="22" customHeight="1">
      <c r="A143" s="75" t="n"/>
      <c r="B143" s="75" t="n"/>
      <c r="C143" s="76" t="n"/>
      <c r="D143" s="77" t="n"/>
      <c r="E143" s="77" t="n"/>
      <c r="F143" s="78" t="n"/>
      <c r="G143" s="57">
        <f>IF(OR($D143="",$E143=""),"",$E143-$D143+1)</f>
        <v/>
      </c>
      <c r="H143" s="15">
        <f>IF($A143="","",IF($F143&gt;=100,"完了",IF(AND($E143&lt;&gt;"",$E143&lt;TODAY()),"遅延",IF(OR($D143="",$D143&gt;TODAY()),"未着手","進行中"))))</f>
        <v/>
      </c>
      <c r="I143" s="57">
        <f>IF(OR($A143="",$E143=""),"",IF(AND($E143&lt;TODAY(),$F143&lt;100),TODAY()-$E143,0))</f>
        <v/>
      </c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16" t="n"/>
      <c r="AI143" s="16" t="n"/>
      <c r="AJ143" s="16" t="n"/>
      <c r="AK143" s="16" t="n"/>
      <c r="AL143" s="16" t="n"/>
      <c r="AM143" s="16" t="n"/>
      <c r="AN143" s="16" t="n"/>
      <c r="AO143" s="16" t="n"/>
      <c r="AP143" s="16" t="n"/>
      <c r="AQ143" s="16" t="n"/>
      <c r="AR143" s="16" t="n"/>
      <c r="AS143" s="16" t="n"/>
      <c r="AT143" s="16" t="n"/>
      <c r="AU143" s="16" t="n"/>
      <c r="AV143" s="16" t="n"/>
      <c r="AW143" s="16" t="n"/>
      <c r="AX143" s="16" t="n"/>
      <c r="AY143" s="16" t="n"/>
      <c r="AZ143" s="16" t="n"/>
      <c r="BA143" s="16" t="n"/>
      <c r="BB143" s="16" t="n"/>
      <c r="BC143" s="16" t="n"/>
      <c r="BD143" s="16" t="n"/>
      <c r="BE143" s="16" t="n"/>
      <c r="BF143" s="16" t="n"/>
      <c r="BG143" s="16" t="n"/>
      <c r="BH143" s="16" t="n"/>
      <c r="BI143" s="16" t="n"/>
      <c r="BJ143" s="16" t="n"/>
      <c r="BK143" s="16" t="n"/>
      <c r="BL143" s="16" t="n"/>
      <c r="BM143" s="16" t="n"/>
      <c r="BN143" s="16" t="n"/>
      <c r="BO143" s="16" t="n"/>
      <c r="BP143" s="16" t="n"/>
      <c r="BQ143" s="16" t="n"/>
      <c r="BR143" s="16" t="n"/>
      <c r="BS143" s="16" t="n"/>
      <c r="BT143" s="16" t="n"/>
      <c r="BU143" s="16" t="n"/>
      <c r="BV143" s="16" t="n"/>
      <c r="BW143" s="16" t="n"/>
      <c r="BX143" s="16" t="n"/>
      <c r="BY143" s="16" t="n"/>
      <c r="BZ143" s="16" t="n"/>
      <c r="CA143" s="16" t="n"/>
      <c r="CB143" s="16" t="n"/>
      <c r="CC143" s="16" t="n"/>
      <c r="CD143" s="16" t="n"/>
      <c r="CE143" s="16" t="n"/>
      <c r="CF143" s="16" t="n"/>
      <c r="CG143" s="16" t="n"/>
      <c r="CH143" s="16" t="n"/>
      <c r="CI143" s="16" t="n"/>
      <c r="CJ143" s="16" t="n"/>
      <c r="CK143" s="16" t="n"/>
      <c r="CL143" s="16" t="n"/>
      <c r="CM143" s="16" t="n"/>
      <c r="CN143" s="16" t="n"/>
      <c r="CO143" s="16" t="n"/>
      <c r="CP143" s="16" t="n"/>
      <c r="CQ143" s="16" t="n"/>
      <c r="CR143" s="16" t="n"/>
      <c r="CS143" s="16" t="n"/>
      <c r="CT143" s="16" t="n"/>
      <c r="CU143" s="16" t="n"/>
    </row>
    <row r="144" hidden="1" ht="22" customHeight="1">
      <c r="A144" s="75" t="n"/>
      <c r="B144" s="75" t="n"/>
      <c r="C144" s="76" t="n"/>
      <c r="D144" s="77" t="n"/>
      <c r="E144" s="77" t="n"/>
      <c r="F144" s="78" t="n"/>
      <c r="G144" s="56">
        <f>IF(OR($D144="",$E144=""),"",$E144-$D144+1)</f>
        <v/>
      </c>
      <c r="H144" s="12">
        <f>IF($A144="","",IF($F144&gt;=100,"完了",IF(AND($E144&lt;&gt;"",$E144&lt;TODAY()),"遅延",IF(OR($D144="",$D144&gt;TODAY()),"未着手","進行中"))))</f>
        <v/>
      </c>
      <c r="I144" s="56">
        <f>IF(OR($A144="",$E144=""),"",IF(AND($E144&lt;TODAY(),$F144&lt;100),TODAY()-$E144,0))</f>
        <v/>
      </c>
      <c r="J144" s="13" t="n"/>
      <c r="K144" s="13" t="n"/>
      <c r="L144" s="13" t="n"/>
      <c r="M144" s="13" t="n"/>
      <c r="N144" s="13" t="n"/>
      <c r="O144" s="13" t="n"/>
      <c r="P144" s="13" t="n"/>
      <c r="Q144" s="13" t="n"/>
      <c r="R144" s="13" t="n"/>
      <c r="S144" s="13" t="n"/>
      <c r="T144" s="13" t="n"/>
      <c r="U144" s="13" t="n"/>
      <c r="V144" s="13" t="n"/>
      <c r="W144" s="13" t="n"/>
      <c r="X144" s="13" t="n"/>
      <c r="Y144" s="13" t="n"/>
      <c r="Z144" s="13" t="n"/>
      <c r="AA144" s="13" t="n"/>
      <c r="AB144" s="13" t="n"/>
      <c r="AC144" s="13" t="n"/>
      <c r="AD144" s="13" t="n"/>
      <c r="AE144" s="13" t="n"/>
      <c r="AF144" s="13" t="n"/>
      <c r="AG144" s="13" t="n"/>
      <c r="AH144" s="13" t="n"/>
      <c r="AI144" s="13" t="n"/>
      <c r="AJ144" s="13" t="n"/>
      <c r="AK144" s="13" t="n"/>
      <c r="AL144" s="13" t="n"/>
      <c r="AM144" s="13" t="n"/>
      <c r="AN144" s="13" t="n"/>
      <c r="AO144" s="13" t="n"/>
      <c r="AP144" s="13" t="n"/>
      <c r="AQ144" s="13" t="n"/>
      <c r="AR144" s="13" t="n"/>
      <c r="AS144" s="13" t="n"/>
      <c r="AT144" s="13" t="n"/>
      <c r="AU144" s="13" t="n"/>
      <c r="AV144" s="13" t="n"/>
      <c r="AW144" s="13" t="n"/>
      <c r="AX144" s="13" t="n"/>
      <c r="AY144" s="13" t="n"/>
      <c r="AZ144" s="13" t="n"/>
      <c r="BA144" s="13" t="n"/>
      <c r="BB144" s="13" t="n"/>
      <c r="BC144" s="13" t="n"/>
      <c r="BD144" s="13" t="n"/>
      <c r="BE144" s="13" t="n"/>
      <c r="BF144" s="13" t="n"/>
      <c r="BG144" s="13" t="n"/>
      <c r="BH144" s="13" t="n"/>
      <c r="BI144" s="13" t="n"/>
      <c r="BJ144" s="13" t="n"/>
      <c r="BK144" s="13" t="n"/>
      <c r="BL144" s="13" t="n"/>
      <c r="BM144" s="13" t="n"/>
      <c r="BN144" s="13" t="n"/>
      <c r="BO144" s="13" t="n"/>
      <c r="BP144" s="13" t="n"/>
      <c r="BQ144" s="13" t="n"/>
      <c r="BR144" s="13" t="n"/>
      <c r="BS144" s="13" t="n"/>
      <c r="BT144" s="13" t="n"/>
      <c r="BU144" s="13" t="n"/>
      <c r="BV144" s="13" t="n"/>
      <c r="BW144" s="13" t="n"/>
      <c r="BX144" s="13" t="n"/>
      <c r="BY144" s="13" t="n"/>
      <c r="BZ144" s="13" t="n"/>
      <c r="CA144" s="13" t="n"/>
      <c r="CB144" s="13" t="n"/>
      <c r="CC144" s="13" t="n"/>
      <c r="CD144" s="13" t="n"/>
      <c r="CE144" s="13" t="n"/>
      <c r="CF144" s="13" t="n"/>
      <c r="CG144" s="13" t="n"/>
      <c r="CH144" s="13" t="n"/>
      <c r="CI144" s="13" t="n"/>
      <c r="CJ144" s="13" t="n"/>
      <c r="CK144" s="13" t="n"/>
      <c r="CL144" s="13" t="n"/>
      <c r="CM144" s="13" t="n"/>
      <c r="CN144" s="13" t="n"/>
      <c r="CO144" s="13" t="n"/>
      <c r="CP144" s="13" t="n"/>
      <c r="CQ144" s="13" t="n"/>
      <c r="CR144" s="13" t="n"/>
      <c r="CS144" s="13" t="n"/>
      <c r="CT144" s="13" t="n"/>
      <c r="CU144" s="13" t="n"/>
    </row>
    <row r="145" hidden="1" ht="22" customHeight="1">
      <c r="A145" s="75" t="n"/>
      <c r="B145" s="75" t="n"/>
      <c r="C145" s="76" t="n"/>
      <c r="D145" s="77" t="n"/>
      <c r="E145" s="77" t="n"/>
      <c r="F145" s="78" t="n"/>
      <c r="G145" s="57">
        <f>IF(OR($D145="",$E145=""),"",$E145-$D145+1)</f>
        <v/>
      </c>
      <c r="H145" s="15">
        <f>IF($A145="","",IF($F145&gt;=100,"完了",IF(AND($E145&lt;&gt;"",$E145&lt;TODAY()),"遅延",IF(OR($D145="",$D145&gt;TODAY()),"未着手","進行中"))))</f>
        <v/>
      </c>
      <c r="I145" s="57">
        <f>IF(OR($A145="",$E145=""),"",IF(AND($E145&lt;TODAY(),$F145&lt;100),TODAY()-$E145,0))</f>
        <v/>
      </c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16" t="n"/>
      <c r="AI145" s="16" t="n"/>
      <c r="AJ145" s="16" t="n"/>
      <c r="AK145" s="16" t="n"/>
      <c r="AL145" s="16" t="n"/>
      <c r="AM145" s="16" t="n"/>
      <c r="AN145" s="16" t="n"/>
      <c r="AO145" s="16" t="n"/>
      <c r="AP145" s="16" t="n"/>
      <c r="AQ145" s="16" t="n"/>
      <c r="AR145" s="16" t="n"/>
      <c r="AS145" s="16" t="n"/>
      <c r="AT145" s="16" t="n"/>
      <c r="AU145" s="16" t="n"/>
      <c r="AV145" s="16" t="n"/>
      <c r="AW145" s="16" t="n"/>
      <c r="AX145" s="16" t="n"/>
      <c r="AY145" s="16" t="n"/>
      <c r="AZ145" s="16" t="n"/>
      <c r="BA145" s="16" t="n"/>
      <c r="BB145" s="16" t="n"/>
      <c r="BC145" s="16" t="n"/>
      <c r="BD145" s="16" t="n"/>
      <c r="BE145" s="16" t="n"/>
      <c r="BF145" s="16" t="n"/>
      <c r="BG145" s="16" t="n"/>
      <c r="BH145" s="16" t="n"/>
      <c r="BI145" s="16" t="n"/>
      <c r="BJ145" s="16" t="n"/>
      <c r="BK145" s="16" t="n"/>
      <c r="BL145" s="16" t="n"/>
      <c r="BM145" s="16" t="n"/>
      <c r="BN145" s="16" t="n"/>
      <c r="BO145" s="16" t="n"/>
      <c r="BP145" s="16" t="n"/>
      <c r="BQ145" s="16" t="n"/>
      <c r="BR145" s="16" t="n"/>
      <c r="BS145" s="16" t="n"/>
      <c r="BT145" s="16" t="n"/>
      <c r="BU145" s="16" t="n"/>
      <c r="BV145" s="16" t="n"/>
      <c r="BW145" s="16" t="n"/>
      <c r="BX145" s="16" t="n"/>
      <c r="BY145" s="16" t="n"/>
      <c r="BZ145" s="16" t="n"/>
      <c r="CA145" s="16" t="n"/>
      <c r="CB145" s="16" t="n"/>
      <c r="CC145" s="16" t="n"/>
      <c r="CD145" s="16" t="n"/>
      <c r="CE145" s="16" t="n"/>
      <c r="CF145" s="16" t="n"/>
      <c r="CG145" s="16" t="n"/>
      <c r="CH145" s="16" t="n"/>
      <c r="CI145" s="16" t="n"/>
      <c r="CJ145" s="16" t="n"/>
      <c r="CK145" s="16" t="n"/>
      <c r="CL145" s="16" t="n"/>
      <c r="CM145" s="16" t="n"/>
      <c r="CN145" s="16" t="n"/>
      <c r="CO145" s="16" t="n"/>
      <c r="CP145" s="16" t="n"/>
      <c r="CQ145" s="16" t="n"/>
      <c r="CR145" s="16" t="n"/>
      <c r="CS145" s="16" t="n"/>
      <c r="CT145" s="16" t="n"/>
      <c r="CU145" s="16" t="n"/>
    </row>
    <row r="146" hidden="1" ht="22" customHeight="1">
      <c r="A146" s="75" t="n"/>
      <c r="B146" s="75" t="n"/>
      <c r="C146" s="76" t="n"/>
      <c r="D146" s="77" t="n"/>
      <c r="E146" s="77" t="n"/>
      <c r="F146" s="78" t="n"/>
      <c r="G146" s="56">
        <f>IF(OR($D146="",$E146=""),"",$E146-$D146+1)</f>
        <v/>
      </c>
      <c r="H146" s="12">
        <f>IF($A146="","",IF($F146&gt;=100,"完了",IF(AND($E146&lt;&gt;"",$E146&lt;TODAY()),"遅延",IF(OR($D146="",$D146&gt;TODAY()),"未着手","進行中"))))</f>
        <v/>
      </c>
      <c r="I146" s="56">
        <f>IF(OR($A146="",$E146=""),"",IF(AND($E146&lt;TODAY(),$F146&lt;100),TODAY()-$E146,0))</f>
        <v/>
      </c>
      <c r="J146" s="13" t="n"/>
      <c r="K146" s="13" t="n"/>
      <c r="L146" s="13" t="n"/>
      <c r="M146" s="13" t="n"/>
      <c r="N146" s="13" t="n"/>
      <c r="O146" s="13" t="n"/>
      <c r="P146" s="13" t="n"/>
      <c r="Q146" s="13" t="n"/>
      <c r="R146" s="13" t="n"/>
      <c r="S146" s="13" t="n"/>
      <c r="T146" s="13" t="n"/>
      <c r="U146" s="13" t="n"/>
      <c r="V146" s="13" t="n"/>
      <c r="W146" s="13" t="n"/>
      <c r="X146" s="13" t="n"/>
      <c r="Y146" s="13" t="n"/>
      <c r="Z146" s="13" t="n"/>
      <c r="AA146" s="13" t="n"/>
      <c r="AB146" s="13" t="n"/>
      <c r="AC146" s="13" t="n"/>
      <c r="AD146" s="13" t="n"/>
      <c r="AE146" s="13" t="n"/>
      <c r="AF146" s="13" t="n"/>
      <c r="AG146" s="13" t="n"/>
      <c r="AH146" s="13" t="n"/>
      <c r="AI146" s="13" t="n"/>
      <c r="AJ146" s="13" t="n"/>
      <c r="AK146" s="13" t="n"/>
      <c r="AL146" s="13" t="n"/>
      <c r="AM146" s="13" t="n"/>
      <c r="AN146" s="13" t="n"/>
      <c r="AO146" s="13" t="n"/>
      <c r="AP146" s="13" t="n"/>
      <c r="AQ146" s="13" t="n"/>
      <c r="AR146" s="13" t="n"/>
      <c r="AS146" s="13" t="n"/>
      <c r="AT146" s="13" t="n"/>
      <c r="AU146" s="13" t="n"/>
      <c r="AV146" s="13" t="n"/>
      <c r="AW146" s="13" t="n"/>
      <c r="AX146" s="13" t="n"/>
      <c r="AY146" s="13" t="n"/>
      <c r="AZ146" s="13" t="n"/>
      <c r="BA146" s="13" t="n"/>
      <c r="BB146" s="13" t="n"/>
      <c r="BC146" s="13" t="n"/>
      <c r="BD146" s="13" t="n"/>
      <c r="BE146" s="13" t="n"/>
      <c r="BF146" s="13" t="n"/>
      <c r="BG146" s="13" t="n"/>
      <c r="BH146" s="13" t="n"/>
      <c r="BI146" s="13" t="n"/>
      <c r="BJ146" s="13" t="n"/>
      <c r="BK146" s="13" t="n"/>
      <c r="BL146" s="13" t="n"/>
      <c r="BM146" s="13" t="n"/>
      <c r="BN146" s="13" t="n"/>
      <c r="BO146" s="13" t="n"/>
      <c r="BP146" s="13" t="n"/>
      <c r="BQ146" s="13" t="n"/>
      <c r="BR146" s="13" t="n"/>
      <c r="BS146" s="13" t="n"/>
      <c r="BT146" s="13" t="n"/>
      <c r="BU146" s="13" t="n"/>
      <c r="BV146" s="13" t="n"/>
      <c r="BW146" s="13" t="n"/>
      <c r="BX146" s="13" t="n"/>
      <c r="BY146" s="13" t="n"/>
      <c r="BZ146" s="13" t="n"/>
      <c r="CA146" s="13" t="n"/>
      <c r="CB146" s="13" t="n"/>
      <c r="CC146" s="13" t="n"/>
      <c r="CD146" s="13" t="n"/>
      <c r="CE146" s="13" t="n"/>
      <c r="CF146" s="13" t="n"/>
      <c r="CG146" s="13" t="n"/>
      <c r="CH146" s="13" t="n"/>
      <c r="CI146" s="13" t="n"/>
      <c r="CJ146" s="13" t="n"/>
      <c r="CK146" s="13" t="n"/>
      <c r="CL146" s="13" t="n"/>
      <c r="CM146" s="13" t="n"/>
      <c r="CN146" s="13" t="n"/>
      <c r="CO146" s="13" t="n"/>
      <c r="CP146" s="13" t="n"/>
      <c r="CQ146" s="13" t="n"/>
      <c r="CR146" s="13" t="n"/>
      <c r="CS146" s="13" t="n"/>
      <c r="CT146" s="13" t="n"/>
      <c r="CU146" s="13" t="n"/>
    </row>
    <row r="147" hidden="1" ht="22" customHeight="1">
      <c r="A147" s="75" t="n"/>
      <c r="B147" s="75" t="n"/>
      <c r="C147" s="76" t="n"/>
      <c r="D147" s="77" t="n"/>
      <c r="E147" s="77" t="n"/>
      <c r="F147" s="78" t="n"/>
      <c r="G147" s="57">
        <f>IF(OR($D147="",$E147=""),"",$E147-$D147+1)</f>
        <v/>
      </c>
      <c r="H147" s="15">
        <f>IF($A147="","",IF($F147&gt;=100,"完了",IF(AND($E147&lt;&gt;"",$E147&lt;TODAY()),"遅延",IF(OR($D147="",$D147&gt;TODAY()),"未着手","進行中"))))</f>
        <v/>
      </c>
      <c r="I147" s="57">
        <f>IF(OR($A147="",$E147=""),"",IF(AND($E147&lt;TODAY(),$F147&lt;100),TODAY()-$E147,0))</f>
        <v/>
      </c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16" t="n"/>
      <c r="AI147" s="16" t="n"/>
      <c r="AJ147" s="16" t="n"/>
      <c r="AK147" s="16" t="n"/>
      <c r="AL147" s="16" t="n"/>
      <c r="AM147" s="16" t="n"/>
      <c r="AN147" s="16" t="n"/>
      <c r="AO147" s="16" t="n"/>
      <c r="AP147" s="16" t="n"/>
      <c r="AQ147" s="16" t="n"/>
      <c r="AR147" s="16" t="n"/>
      <c r="AS147" s="16" t="n"/>
      <c r="AT147" s="16" t="n"/>
      <c r="AU147" s="16" t="n"/>
      <c r="AV147" s="16" t="n"/>
      <c r="AW147" s="16" t="n"/>
      <c r="AX147" s="16" t="n"/>
      <c r="AY147" s="16" t="n"/>
      <c r="AZ147" s="16" t="n"/>
      <c r="BA147" s="16" t="n"/>
      <c r="BB147" s="16" t="n"/>
      <c r="BC147" s="16" t="n"/>
      <c r="BD147" s="16" t="n"/>
      <c r="BE147" s="16" t="n"/>
      <c r="BF147" s="16" t="n"/>
      <c r="BG147" s="16" t="n"/>
      <c r="BH147" s="16" t="n"/>
      <c r="BI147" s="16" t="n"/>
      <c r="BJ147" s="16" t="n"/>
      <c r="BK147" s="16" t="n"/>
      <c r="BL147" s="16" t="n"/>
      <c r="BM147" s="16" t="n"/>
      <c r="BN147" s="16" t="n"/>
      <c r="BO147" s="16" t="n"/>
      <c r="BP147" s="16" t="n"/>
      <c r="BQ147" s="16" t="n"/>
      <c r="BR147" s="16" t="n"/>
      <c r="BS147" s="16" t="n"/>
      <c r="BT147" s="16" t="n"/>
      <c r="BU147" s="16" t="n"/>
      <c r="BV147" s="16" t="n"/>
      <c r="BW147" s="16" t="n"/>
      <c r="BX147" s="16" t="n"/>
      <c r="BY147" s="16" t="n"/>
      <c r="BZ147" s="16" t="n"/>
      <c r="CA147" s="16" t="n"/>
      <c r="CB147" s="16" t="n"/>
      <c r="CC147" s="16" t="n"/>
      <c r="CD147" s="16" t="n"/>
      <c r="CE147" s="16" t="n"/>
      <c r="CF147" s="16" t="n"/>
      <c r="CG147" s="16" t="n"/>
      <c r="CH147" s="16" t="n"/>
      <c r="CI147" s="16" t="n"/>
      <c r="CJ147" s="16" t="n"/>
      <c r="CK147" s="16" t="n"/>
      <c r="CL147" s="16" t="n"/>
      <c r="CM147" s="16" t="n"/>
      <c r="CN147" s="16" t="n"/>
      <c r="CO147" s="16" t="n"/>
      <c r="CP147" s="16" t="n"/>
      <c r="CQ147" s="16" t="n"/>
      <c r="CR147" s="16" t="n"/>
      <c r="CS147" s="16" t="n"/>
      <c r="CT147" s="16" t="n"/>
      <c r="CU147" s="16" t="n"/>
    </row>
    <row r="148" hidden="1" ht="22" customHeight="1">
      <c r="A148" s="75" t="n"/>
      <c r="B148" s="75" t="n"/>
      <c r="C148" s="76" t="n"/>
      <c r="D148" s="77" t="n"/>
      <c r="E148" s="77" t="n"/>
      <c r="F148" s="78" t="n"/>
      <c r="G148" s="56">
        <f>IF(OR($D148="",$E148=""),"",$E148-$D148+1)</f>
        <v/>
      </c>
      <c r="H148" s="12">
        <f>IF($A148="","",IF($F148&gt;=100,"完了",IF(AND($E148&lt;&gt;"",$E148&lt;TODAY()),"遅延",IF(OR($D148="",$D148&gt;TODAY()),"未着手","進行中"))))</f>
        <v/>
      </c>
      <c r="I148" s="56">
        <f>IF(OR($A148="",$E148=""),"",IF(AND($E148&lt;TODAY(),$F148&lt;100),TODAY()-$E148,0))</f>
        <v/>
      </c>
      <c r="J148" s="13" t="n"/>
      <c r="K148" s="13" t="n"/>
      <c r="L148" s="13" t="n"/>
      <c r="M148" s="13" t="n"/>
      <c r="N148" s="13" t="n"/>
      <c r="O148" s="13" t="n"/>
      <c r="P148" s="13" t="n"/>
      <c r="Q148" s="13" t="n"/>
      <c r="R148" s="13" t="n"/>
      <c r="S148" s="13" t="n"/>
      <c r="T148" s="13" t="n"/>
      <c r="U148" s="13" t="n"/>
      <c r="V148" s="13" t="n"/>
      <c r="W148" s="13" t="n"/>
      <c r="X148" s="13" t="n"/>
      <c r="Y148" s="13" t="n"/>
      <c r="Z148" s="13" t="n"/>
      <c r="AA148" s="13" t="n"/>
      <c r="AB148" s="13" t="n"/>
      <c r="AC148" s="13" t="n"/>
      <c r="AD148" s="13" t="n"/>
      <c r="AE148" s="13" t="n"/>
      <c r="AF148" s="13" t="n"/>
      <c r="AG148" s="13" t="n"/>
      <c r="AH148" s="13" t="n"/>
      <c r="AI148" s="13" t="n"/>
      <c r="AJ148" s="13" t="n"/>
      <c r="AK148" s="13" t="n"/>
      <c r="AL148" s="13" t="n"/>
      <c r="AM148" s="13" t="n"/>
      <c r="AN148" s="13" t="n"/>
      <c r="AO148" s="13" t="n"/>
      <c r="AP148" s="13" t="n"/>
      <c r="AQ148" s="13" t="n"/>
      <c r="AR148" s="13" t="n"/>
      <c r="AS148" s="13" t="n"/>
      <c r="AT148" s="13" t="n"/>
      <c r="AU148" s="13" t="n"/>
      <c r="AV148" s="13" t="n"/>
      <c r="AW148" s="13" t="n"/>
      <c r="AX148" s="13" t="n"/>
      <c r="AY148" s="13" t="n"/>
      <c r="AZ148" s="13" t="n"/>
      <c r="BA148" s="13" t="n"/>
      <c r="BB148" s="13" t="n"/>
      <c r="BC148" s="13" t="n"/>
      <c r="BD148" s="13" t="n"/>
      <c r="BE148" s="13" t="n"/>
      <c r="BF148" s="13" t="n"/>
      <c r="BG148" s="13" t="n"/>
      <c r="BH148" s="13" t="n"/>
      <c r="BI148" s="13" t="n"/>
      <c r="BJ148" s="13" t="n"/>
      <c r="BK148" s="13" t="n"/>
      <c r="BL148" s="13" t="n"/>
      <c r="BM148" s="13" t="n"/>
      <c r="BN148" s="13" t="n"/>
      <c r="BO148" s="13" t="n"/>
      <c r="BP148" s="13" t="n"/>
      <c r="BQ148" s="13" t="n"/>
      <c r="BR148" s="13" t="n"/>
      <c r="BS148" s="13" t="n"/>
      <c r="BT148" s="13" t="n"/>
      <c r="BU148" s="13" t="n"/>
      <c r="BV148" s="13" t="n"/>
      <c r="BW148" s="13" t="n"/>
      <c r="BX148" s="13" t="n"/>
      <c r="BY148" s="13" t="n"/>
      <c r="BZ148" s="13" t="n"/>
      <c r="CA148" s="13" t="n"/>
      <c r="CB148" s="13" t="n"/>
      <c r="CC148" s="13" t="n"/>
      <c r="CD148" s="13" t="n"/>
      <c r="CE148" s="13" t="n"/>
      <c r="CF148" s="13" t="n"/>
      <c r="CG148" s="13" t="n"/>
      <c r="CH148" s="13" t="n"/>
      <c r="CI148" s="13" t="n"/>
      <c r="CJ148" s="13" t="n"/>
      <c r="CK148" s="13" t="n"/>
      <c r="CL148" s="13" t="n"/>
      <c r="CM148" s="13" t="n"/>
      <c r="CN148" s="13" t="n"/>
      <c r="CO148" s="13" t="n"/>
      <c r="CP148" s="13" t="n"/>
      <c r="CQ148" s="13" t="n"/>
      <c r="CR148" s="13" t="n"/>
      <c r="CS148" s="13" t="n"/>
      <c r="CT148" s="13" t="n"/>
      <c r="CU148" s="13" t="n"/>
    </row>
    <row r="149" hidden="1" ht="22" customHeight="1">
      <c r="A149" s="75" t="n"/>
      <c r="B149" s="75" t="n"/>
      <c r="C149" s="76" t="n"/>
      <c r="D149" s="77" t="n"/>
      <c r="E149" s="77" t="n"/>
      <c r="F149" s="78" t="n"/>
      <c r="G149" s="57">
        <f>IF(OR($D149="",$E149=""),"",$E149-$D149+1)</f>
        <v/>
      </c>
      <c r="H149" s="15">
        <f>IF($A149="","",IF($F149&gt;=100,"完了",IF(AND($E149&lt;&gt;"",$E149&lt;TODAY()),"遅延",IF(OR($D149="",$D149&gt;TODAY()),"未着手","進行中"))))</f>
        <v/>
      </c>
      <c r="I149" s="57">
        <f>IF(OR($A149="",$E149=""),"",IF(AND($E149&lt;TODAY(),$F149&lt;100),TODAY()-$E149,0))</f>
        <v/>
      </c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16" t="n"/>
      <c r="AI149" s="16" t="n"/>
      <c r="AJ149" s="16" t="n"/>
      <c r="AK149" s="16" t="n"/>
      <c r="AL149" s="16" t="n"/>
      <c r="AM149" s="16" t="n"/>
      <c r="AN149" s="16" t="n"/>
      <c r="AO149" s="16" t="n"/>
      <c r="AP149" s="16" t="n"/>
      <c r="AQ149" s="16" t="n"/>
      <c r="AR149" s="16" t="n"/>
      <c r="AS149" s="16" t="n"/>
      <c r="AT149" s="16" t="n"/>
      <c r="AU149" s="16" t="n"/>
      <c r="AV149" s="16" t="n"/>
      <c r="AW149" s="16" t="n"/>
      <c r="AX149" s="16" t="n"/>
      <c r="AY149" s="16" t="n"/>
      <c r="AZ149" s="16" t="n"/>
      <c r="BA149" s="16" t="n"/>
      <c r="BB149" s="16" t="n"/>
      <c r="BC149" s="16" t="n"/>
      <c r="BD149" s="16" t="n"/>
      <c r="BE149" s="16" t="n"/>
      <c r="BF149" s="16" t="n"/>
      <c r="BG149" s="16" t="n"/>
      <c r="BH149" s="16" t="n"/>
      <c r="BI149" s="16" t="n"/>
      <c r="BJ149" s="16" t="n"/>
      <c r="BK149" s="16" t="n"/>
      <c r="BL149" s="16" t="n"/>
      <c r="BM149" s="16" t="n"/>
      <c r="BN149" s="16" t="n"/>
      <c r="BO149" s="16" t="n"/>
      <c r="BP149" s="16" t="n"/>
      <c r="BQ149" s="16" t="n"/>
      <c r="BR149" s="16" t="n"/>
      <c r="BS149" s="16" t="n"/>
      <c r="BT149" s="16" t="n"/>
      <c r="BU149" s="16" t="n"/>
      <c r="BV149" s="16" t="n"/>
      <c r="BW149" s="16" t="n"/>
      <c r="BX149" s="16" t="n"/>
      <c r="BY149" s="16" t="n"/>
      <c r="BZ149" s="16" t="n"/>
      <c r="CA149" s="16" t="n"/>
      <c r="CB149" s="16" t="n"/>
      <c r="CC149" s="16" t="n"/>
      <c r="CD149" s="16" t="n"/>
      <c r="CE149" s="16" t="n"/>
      <c r="CF149" s="16" t="n"/>
      <c r="CG149" s="16" t="n"/>
      <c r="CH149" s="16" t="n"/>
      <c r="CI149" s="16" t="n"/>
      <c r="CJ149" s="16" t="n"/>
      <c r="CK149" s="16" t="n"/>
      <c r="CL149" s="16" t="n"/>
      <c r="CM149" s="16" t="n"/>
      <c r="CN149" s="16" t="n"/>
      <c r="CO149" s="16" t="n"/>
      <c r="CP149" s="16" t="n"/>
      <c r="CQ149" s="16" t="n"/>
      <c r="CR149" s="16" t="n"/>
      <c r="CS149" s="16" t="n"/>
      <c r="CT149" s="16" t="n"/>
      <c r="CU149" s="16" t="n"/>
    </row>
    <row r="150" hidden="1" ht="22" customHeight="1">
      <c r="A150" s="75" t="n"/>
      <c r="B150" s="75" t="n"/>
      <c r="C150" s="76" t="n"/>
      <c r="D150" s="77" t="n"/>
      <c r="E150" s="77" t="n"/>
      <c r="F150" s="78" t="n"/>
      <c r="G150" s="56">
        <f>IF(OR($D150="",$E150=""),"",$E150-$D150+1)</f>
        <v/>
      </c>
      <c r="H150" s="12">
        <f>IF($A150="","",IF($F150&gt;=100,"完了",IF(AND($E150&lt;&gt;"",$E150&lt;TODAY()),"遅延",IF(OR($D150="",$D150&gt;TODAY()),"未着手","進行中"))))</f>
        <v/>
      </c>
      <c r="I150" s="56">
        <f>IF(OR($A150="",$E150=""),"",IF(AND($E150&lt;TODAY(),$F150&lt;100),TODAY()-$E150,0))</f>
        <v/>
      </c>
      <c r="J150" s="13" t="n"/>
      <c r="K150" s="13" t="n"/>
      <c r="L150" s="13" t="n"/>
      <c r="M150" s="13" t="n"/>
      <c r="N150" s="13" t="n"/>
      <c r="O150" s="13" t="n"/>
      <c r="P150" s="13" t="n"/>
      <c r="Q150" s="13" t="n"/>
      <c r="R150" s="13" t="n"/>
      <c r="S150" s="13" t="n"/>
      <c r="T150" s="13" t="n"/>
      <c r="U150" s="13" t="n"/>
      <c r="V150" s="13" t="n"/>
      <c r="W150" s="13" t="n"/>
      <c r="X150" s="13" t="n"/>
      <c r="Y150" s="13" t="n"/>
      <c r="Z150" s="13" t="n"/>
      <c r="AA150" s="13" t="n"/>
      <c r="AB150" s="13" t="n"/>
      <c r="AC150" s="13" t="n"/>
      <c r="AD150" s="13" t="n"/>
      <c r="AE150" s="13" t="n"/>
      <c r="AF150" s="13" t="n"/>
      <c r="AG150" s="13" t="n"/>
      <c r="AH150" s="13" t="n"/>
      <c r="AI150" s="13" t="n"/>
      <c r="AJ150" s="13" t="n"/>
      <c r="AK150" s="13" t="n"/>
      <c r="AL150" s="13" t="n"/>
      <c r="AM150" s="13" t="n"/>
      <c r="AN150" s="13" t="n"/>
      <c r="AO150" s="13" t="n"/>
      <c r="AP150" s="13" t="n"/>
      <c r="AQ150" s="13" t="n"/>
      <c r="AR150" s="13" t="n"/>
      <c r="AS150" s="13" t="n"/>
      <c r="AT150" s="13" t="n"/>
      <c r="AU150" s="13" t="n"/>
      <c r="AV150" s="13" t="n"/>
      <c r="AW150" s="13" t="n"/>
      <c r="AX150" s="13" t="n"/>
      <c r="AY150" s="13" t="n"/>
      <c r="AZ150" s="13" t="n"/>
      <c r="BA150" s="13" t="n"/>
      <c r="BB150" s="13" t="n"/>
      <c r="BC150" s="13" t="n"/>
      <c r="BD150" s="13" t="n"/>
      <c r="BE150" s="13" t="n"/>
      <c r="BF150" s="13" t="n"/>
      <c r="BG150" s="13" t="n"/>
      <c r="BH150" s="13" t="n"/>
      <c r="BI150" s="13" t="n"/>
      <c r="BJ150" s="13" t="n"/>
      <c r="BK150" s="13" t="n"/>
      <c r="BL150" s="13" t="n"/>
      <c r="BM150" s="13" t="n"/>
      <c r="BN150" s="13" t="n"/>
      <c r="BO150" s="13" t="n"/>
      <c r="BP150" s="13" t="n"/>
      <c r="BQ150" s="13" t="n"/>
      <c r="BR150" s="13" t="n"/>
      <c r="BS150" s="13" t="n"/>
      <c r="BT150" s="13" t="n"/>
      <c r="BU150" s="13" t="n"/>
      <c r="BV150" s="13" t="n"/>
      <c r="BW150" s="13" t="n"/>
      <c r="BX150" s="13" t="n"/>
      <c r="BY150" s="13" t="n"/>
      <c r="BZ150" s="13" t="n"/>
      <c r="CA150" s="13" t="n"/>
      <c r="CB150" s="13" t="n"/>
      <c r="CC150" s="13" t="n"/>
      <c r="CD150" s="13" t="n"/>
      <c r="CE150" s="13" t="n"/>
      <c r="CF150" s="13" t="n"/>
      <c r="CG150" s="13" t="n"/>
      <c r="CH150" s="13" t="n"/>
      <c r="CI150" s="13" t="n"/>
      <c r="CJ150" s="13" t="n"/>
      <c r="CK150" s="13" t="n"/>
      <c r="CL150" s="13" t="n"/>
      <c r="CM150" s="13" t="n"/>
      <c r="CN150" s="13" t="n"/>
      <c r="CO150" s="13" t="n"/>
      <c r="CP150" s="13" t="n"/>
      <c r="CQ150" s="13" t="n"/>
      <c r="CR150" s="13" t="n"/>
      <c r="CS150" s="13" t="n"/>
      <c r="CT150" s="13" t="n"/>
      <c r="CU150" s="13" t="n"/>
    </row>
    <row r="151" hidden="1" ht="22" customHeight="1">
      <c r="A151" s="75" t="n"/>
      <c r="B151" s="75" t="n"/>
      <c r="C151" s="76" t="n"/>
      <c r="D151" s="77" t="n"/>
      <c r="E151" s="77" t="n"/>
      <c r="F151" s="78" t="n"/>
      <c r="G151" s="57">
        <f>IF(OR($D151="",$E151=""),"",$E151-$D151+1)</f>
        <v/>
      </c>
      <c r="H151" s="15">
        <f>IF($A151="","",IF($F151&gt;=100,"完了",IF(AND($E151&lt;&gt;"",$E151&lt;TODAY()),"遅延",IF(OR($D151="",$D151&gt;TODAY()),"未着手","進行中"))))</f>
        <v/>
      </c>
      <c r="I151" s="57">
        <f>IF(OR($A151="",$E151=""),"",IF(AND($E151&lt;TODAY(),$F151&lt;100),TODAY()-$E151,0))</f>
        <v/>
      </c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16" t="n"/>
      <c r="AI151" s="16" t="n"/>
      <c r="AJ151" s="16" t="n"/>
      <c r="AK151" s="16" t="n"/>
      <c r="AL151" s="16" t="n"/>
      <c r="AM151" s="16" t="n"/>
      <c r="AN151" s="16" t="n"/>
      <c r="AO151" s="16" t="n"/>
      <c r="AP151" s="16" t="n"/>
      <c r="AQ151" s="16" t="n"/>
      <c r="AR151" s="16" t="n"/>
      <c r="AS151" s="16" t="n"/>
      <c r="AT151" s="16" t="n"/>
      <c r="AU151" s="16" t="n"/>
      <c r="AV151" s="16" t="n"/>
      <c r="AW151" s="16" t="n"/>
      <c r="AX151" s="16" t="n"/>
      <c r="AY151" s="16" t="n"/>
      <c r="AZ151" s="16" t="n"/>
      <c r="BA151" s="16" t="n"/>
      <c r="BB151" s="16" t="n"/>
      <c r="BC151" s="16" t="n"/>
      <c r="BD151" s="16" t="n"/>
      <c r="BE151" s="16" t="n"/>
      <c r="BF151" s="16" t="n"/>
      <c r="BG151" s="16" t="n"/>
      <c r="BH151" s="16" t="n"/>
      <c r="BI151" s="16" t="n"/>
      <c r="BJ151" s="16" t="n"/>
      <c r="BK151" s="16" t="n"/>
      <c r="BL151" s="16" t="n"/>
      <c r="BM151" s="16" t="n"/>
      <c r="BN151" s="16" t="n"/>
      <c r="BO151" s="16" t="n"/>
      <c r="BP151" s="16" t="n"/>
      <c r="BQ151" s="16" t="n"/>
      <c r="BR151" s="16" t="n"/>
      <c r="BS151" s="16" t="n"/>
      <c r="BT151" s="16" t="n"/>
      <c r="BU151" s="16" t="n"/>
      <c r="BV151" s="16" t="n"/>
      <c r="BW151" s="16" t="n"/>
      <c r="BX151" s="16" t="n"/>
      <c r="BY151" s="16" t="n"/>
      <c r="BZ151" s="16" t="n"/>
      <c r="CA151" s="16" t="n"/>
      <c r="CB151" s="16" t="n"/>
      <c r="CC151" s="16" t="n"/>
      <c r="CD151" s="16" t="n"/>
      <c r="CE151" s="16" t="n"/>
      <c r="CF151" s="16" t="n"/>
      <c r="CG151" s="16" t="n"/>
      <c r="CH151" s="16" t="n"/>
      <c r="CI151" s="16" t="n"/>
      <c r="CJ151" s="16" t="n"/>
      <c r="CK151" s="16" t="n"/>
      <c r="CL151" s="16" t="n"/>
      <c r="CM151" s="16" t="n"/>
      <c r="CN151" s="16" t="n"/>
      <c r="CO151" s="16" t="n"/>
      <c r="CP151" s="16" t="n"/>
      <c r="CQ151" s="16" t="n"/>
      <c r="CR151" s="16" t="n"/>
      <c r="CS151" s="16" t="n"/>
      <c r="CT151" s="16" t="n"/>
      <c r="CU151" s="16" t="n"/>
    </row>
    <row r="152" hidden="1" ht="22" customHeight="1">
      <c r="A152" s="75" t="n"/>
      <c r="B152" s="75" t="n"/>
      <c r="C152" s="76" t="n"/>
      <c r="D152" s="77" t="n"/>
      <c r="E152" s="77" t="n"/>
      <c r="F152" s="78" t="n"/>
      <c r="G152" s="56">
        <f>IF(OR($D152="",$E152=""),"",$E152-$D152+1)</f>
        <v/>
      </c>
      <c r="H152" s="12">
        <f>IF($A152="","",IF($F152&gt;=100,"完了",IF(AND($E152&lt;&gt;"",$E152&lt;TODAY()),"遅延",IF(OR($D152="",$D152&gt;TODAY()),"未着手","進行中"))))</f>
        <v/>
      </c>
      <c r="I152" s="56">
        <f>IF(OR($A152="",$E152=""),"",IF(AND($E152&lt;TODAY(),$F152&lt;100),TODAY()-$E152,0))</f>
        <v/>
      </c>
      <c r="J152" s="13" t="n"/>
      <c r="K152" s="13" t="n"/>
      <c r="L152" s="13" t="n"/>
      <c r="M152" s="13" t="n"/>
      <c r="N152" s="13" t="n"/>
      <c r="O152" s="13" t="n"/>
      <c r="P152" s="13" t="n"/>
      <c r="Q152" s="13" t="n"/>
      <c r="R152" s="13" t="n"/>
      <c r="S152" s="13" t="n"/>
      <c r="T152" s="13" t="n"/>
      <c r="U152" s="13" t="n"/>
      <c r="V152" s="13" t="n"/>
      <c r="W152" s="13" t="n"/>
      <c r="X152" s="13" t="n"/>
      <c r="Y152" s="13" t="n"/>
      <c r="Z152" s="13" t="n"/>
      <c r="AA152" s="13" t="n"/>
      <c r="AB152" s="13" t="n"/>
      <c r="AC152" s="13" t="n"/>
      <c r="AD152" s="13" t="n"/>
      <c r="AE152" s="13" t="n"/>
      <c r="AF152" s="13" t="n"/>
      <c r="AG152" s="13" t="n"/>
      <c r="AH152" s="13" t="n"/>
      <c r="AI152" s="13" t="n"/>
      <c r="AJ152" s="13" t="n"/>
      <c r="AK152" s="13" t="n"/>
      <c r="AL152" s="13" t="n"/>
      <c r="AM152" s="13" t="n"/>
      <c r="AN152" s="13" t="n"/>
      <c r="AO152" s="13" t="n"/>
      <c r="AP152" s="13" t="n"/>
      <c r="AQ152" s="13" t="n"/>
      <c r="AR152" s="13" t="n"/>
      <c r="AS152" s="13" t="n"/>
      <c r="AT152" s="13" t="n"/>
      <c r="AU152" s="13" t="n"/>
      <c r="AV152" s="13" t="n"/>
      <c r="AW152" s="13" t="n"/>
      <c r="AX152" s="13" t="n"/>
      <c r="AY152" s="13" t="n"/>
      <c r="AZ152" s="13" t="n"/>
      <c r="BA152" s="13" t="n"/>
      <c r="BB152" s="13" t="n"/>
      <c r="BC152" s="13" t="n"/>
      <c r="BD152" s="13" t="n"/>
      <c r="BE152" s="13" t="n"/>
      <c r="BF152" s="13" t="n"/>
      <c r="BG152" s="13" t="n"/>
      <c r="BH152" s="13" t="n"/>
      <c r="BI152" s="13" t="n"/>
      <c r="BJ152" s="13" t="n"/>
      <c r="BK152" s="13" t="n"/>
      <c r="BL152" s="13" t="n"/>
      <c r="BM152" s="13" t="n"/>
      <c r="BN152" s="13" t="n"/>
      <c r="BO152" s="13" t="n"/>
      <c r="BP152" s="13" t="n"/>
      <c r="BQ152" s="13" t="n"/>
      <c r="BR152" s="13" t="n"/>
      <c r="BS152" s="13" t="n"/>
      <c r="BT152" s="13" t="n"/>
      <c r="BU152" s="13" t="n"/>
      <c r="BV152" s="13" t="n"/>
      <c r="BW152" s="13" t="n"/>
      <c r="BX152" s="13" t="n"/>
      <c r="BY152" s="13" t="n"/>
      <c r="BZ152" s="13" t="n"/>
      <c r="CA152" s="13" t="n"/>
      <c r="CB152" s="13" t="n"/>
      <c r="CC152" s="13" t="n"/>
      <c r="CD152" s="13" t="n"/>
      <c r="CE152" s="13" t="n"/>
      <c r="CF152" s="13" t="n"/>
      <c r="CG152" s="13" t="n"/>
      <c r="CH152" s="13" t="n"/>
      <c r="CI152" s="13" t="n"/>
      <c r="CJ152" s="13" t="n"/>
      <c r="CK152" s="13" t="n"/>
      <c r="CL152" s="13" t="n"/>
      <c r="CM152" s="13" t="n"/>
      <c r="CN152" s="13" t="n"/>
      <c r="CO152" s="13" t="n"/>
      <c r="CP152" s="13" t="n"/>
      <c r="CQ152" s="13" t="n"/>
      <c r="CR152" s="13" t="n"/>
      <c r="CS152" s="13" t="n"/>
      <c r="CT152" s="13" t="n"/>
      <c r="CU152" s="13" t="n"/>
    </row>
    <row r="153" hidden="1" ht="22" customHeight="1">
      <c r="A153" s="75" t="n"/>
      <c r="B153" s="75" t="n"/>
      <c r="C153" s="76" t="n"/>
      <c r="D153" s="77" t="n"/>
      <c r="E153" s="77" t="n"/>
      <c r="F153" s="78" t="n"/>
      <c r="G153" s="57">
        <f>IF(OR($D153="",$E153=""),"",$E153-$D153+1)</f>
        <v/>
      </c>
      <c r="H153" s="15">
        <f>IF($A153="","",IF($F153&gt;=100,"完了",IF(AND($E153&lt;&gt;"",$E153&lt;TODAY()),"遅延",IF(OR($D153="",$D153&gt;TODAY()),"未着手","進行中"))))</f>
        <v/>
      </c>
      <c r="I153" s="57">
        <f>IF(OR($A153="",$E153=""),"",IF(AND($E153&lt;TODAY(),$F153&lt;100),TODAY()-$E153,0))</f>
        <v/>
      </c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16" t="n"/>
      <c r="AI153" s="16" t="n"/>
      <c r="AJ153" s="16" t="n"/>
      <c r="AK153" s="16" t="n"/>
      <c r="AL153" s="16" t="n"/>
      <c r="AM153" s="16" t="n"/>
      <c r="AN153" s="16" t="n"/>
      <c r="AO153" s="16" t="n"/>
      <c r="AP153" s="16" t="n"/>
      <c r="AQ153" s="16" t="n"/>
      <c r="AR153" s="16" t="n"/>
      <c r="AS153" s="16" t="n"/>
      <c r="AT153" s="16" t="n"/>
      <c r="AU153" s="16" t="n"/>
      <c r="AV153" s="16" t="n"/>
      <c r="AW153" s="16" t="n"/>
      <c r="AX153" s="16" t="n"/>
      <c r="AY153" s="16" t="n"/>
      <c r="AZ153" s="16" t="n"/>
      <c r="BA153" s="16" t="n"/>
      <c r="BB153" s="16" t="n"/>
      <c r="BC153" s="16" t="n"/>
      <c r="BD153" s="16" t="n"/>
      <c r="BE153" s="16" t="n"/>
      <c r="BF153" s="16" t="n"/>
      <c r="BG153" s="16" t="n"/>
      <c r="BH153" s="16" t="n"/>
      <c r="BI153" s="16" t="n"/>
      <c r="BJ153" s="16" t="n"/>
      <c r="BK153" s="16" t="n"/>
      <c r="BL153" s="16" t="n"/>
      <c r="BM153" s="16" t="n"/>
      <c r="BN153" s="16" t="n"/>
      <c r="BO153" s="16" t="n"/>
      <c r="BP153" s="16" t="n"/>
      <c r="BQ153" s="16" t="n"/>
      <c r="BR153" s="16" t="n"/>
      <c r="BS153" s="16" t="n"/>
      <c r="BT153" s="16" t="n"/>
      <c r="BU153" s="16" t="n"/>
      <c r="BV153" s="16" t="n"/>
      <c r="BW153" s="16" t="n"/>
      <c r="BX153" s="16" t="n"/>
      <c r="BY153" s="16" t="n"/>
      <c r="BZ153" s="16" t="n"/>
      <c r="CA153" s="16" t="n"/>
      <c r="CB153" s="16" t="n"/>
      <c r="CC153" s="16" t="n"/>
      <c r="CD153" s="16" t="n"/>
      <c r="CE153" s="16" t="n"/>
      <c r="CF153" s="16" t="n"/>
      <c r="CG153" s="16" t="n"/>
      <c r="CH153" s="16" t="n"/>
      <c r="CI153" s="16" t="n"/>
      <c r="CJ153" s="16" t="n"/>
      <c r="CK153" s="16" t="n"/>
      <c r="CL153" s="16" t="n"/>
      <c r="CM153" s="16" t="n"/>
      <c r="CN153" s="16" t="n"/>
      <c r="CO153" s="16" t="n"/>
      <c r="CP153" s="16" t="n"/>
      <c r="CQ153" s="16" t="n"/>
      <c r="CR153" s="16" t="n"/>
      <c r="CS153" s="16" t="n"/>
      <c r="CT153" s="16" t="n"/>
      <c r="CU153" s="16" t="n"/>
    </row>
    <row r="154" hidden="1" ht="22" customHeight="1">
      <c r="A154" s="75" t="n"/>
      <c r="B154" s="75" t="n"/>
      <c r="C154" s="76" t="n"/>
      <c r="D154" s="77" t="n"/>
      <c r="E154" s="77" t="n"/>
      <c r="F154" s="78" t="n"/>
      <c r="G154" s="56">
        <f>IF(OR($D154="",$E154=""),"",$E154-$D154+1)</f>
        <v/>
      </c>
      <c r="H154" s="12">
        <f>IF($A154="","",IF($F154&gt;=100,"完了",IF(AND($E154&lt;&gt;"",$E154&lt;TODAY()),"遅延",IF(OR($D154="",$D154&gt;TODAY()),"未着手","進行中"))))</f>
        <v/>
      </c>
      <c r="I154" s="56">
        <f>IF(OR($A154="",$E154=""),"",IF(AND($E154&lt;TODAY(),$F154&lt;100),TODAY()-$E154,0))</f>
        <v/>
      </c>
      <c r="J154" s="13" t="n"/>
      <c r="K154" s="13" t="n"/>
      <c r="L154" s="13" t="n"/>
      <c r="M154" s="13" t="n"/>
      <c r="N154" s="13" t="n"/>
      <c r="O154" s="13" t="n"/>
      <c r="P154" s="13" t="n"/>
      <c r="Q154" s="13" t="n"/>
      <c r="R154" s="13" t="n"/>
      <c r="S154" s="13" t="n"/>
      <c r="T154" s="13" t="n"/>
      <c r="U154" s="13" t="n"/>
      <c r="V154" s="13" t="n"/>
      <c r="W154" s="13" t="n"/>
      <c r="X154" s="13" t="n"/>
      <c r="Y154" s="13" t="n"/>
      <c r="Z154" s="13" t="n"/>
      <c r="AA154" s="13" t="n"/>
      <c r="AB154" s="13" t="n"/>
      <c r="AC154" s="13" t="n"/>
      <c r="AD154" s="13" t="n"/>
      <c r="AE154" s="13" t="n"/>
      <c r="AF154" s="13" t="n"/>
      <c r="AG154" s="13" t="n"/>
      <c r="AH154" s="13" t="n"/>
      <c r="AI154" s="13" t="n"/>
      <c r="AJ154" s="13" t="n"/>
      <c r="AK154" s="13" t="n"/>
      <c r="AL154" s="13" t="n"/>
      <c r="AM154" s="13" t="n"/>
      <c r="AN154" s="13" t="n"/>
      <c r="AO154" s="13" t="n"/>
      <c r="AP154" s="13" t="n"/>
      <c r="AQ154" s="13" t="n"/>
      <c r="AR154" s="13" t="n"/>
      <c r="AS154" s="13" t="n"/>
      <c r="AT154" s="13" t="n"/>
      <c r="AU154" s="13" t="n"/>
      <c r="AV154" s="13" t="n"/>
      <c r="AW154" s="13" t="n"/>
      <c r="AX154" s="13" t="n"/>
      <c r="AY154" s="13" t="n"/>
      <c r="AZ154" s="13" t="n"/>
      <c r="BA154" s="13" t="n"/>
      <c r="BB154" s="13" t="n"/>
      <c r="BC154" s="13" t="n"/>
      <c r="BD154" s="13" t="n"/>
      <c r="BE154" s="13" t="n"/>
      <c r="BF154" s="13" t="n"/>
      <c r="BG154" s="13" t="n"/>
      <c r="BH154" s="13" t="n"/>
      <c r="BI154" s="13" t="n"/>
      <c r="BJ154" s="13" t="n"/>
      <c r="BK154" s="13" t="n"/>
      <c r="BL154" s="13" t="n"/>
      <c r="BM154" s="13" t="n"/>
      <c r="BN154" s="13" t="n"/>
      <c r="BO154" s="13" t="n"/>
      <c r="BP154" s="13" t="n"/>
      <c r="BQ154" s="13" t="n"/>
      <c r="BR154" s="13" t="n"/>
      <c r="BS154" s="13" t="n"/>
      <c r="BT154" s="13" t="n"/>
      <c r="BU154" s="13" t="n"/>
      <c r="BV154" s="13" t="n"/>
      <c r="BW154" s="13" t="n"/>
      <c r="BX154" s="13" t="n"/>
      <c r="BY154" s="13" t="n"/>
      <c r="BZ154" s="13" t="n"/>
      <c r="CA154" s="13" t="n"/>
      <c r="CB154" s="13" t="n"/>
      <c r="CC154" s="13" t="n"/>
      <c r="CD154" s="13" t="n"/>
      <c r="CE154" s="13" t="n"/>
      <c r="CF154" s="13" t="n"/>
      <c r="CG154" s="13" t="n"/>
      <c r="CH154" s="13" t="n"/>
      <c r="CI154" s="13" t="n"/>
      <c r="CJ154" s="13" t="n"/>
      <c r="CK154" s="13" t="n"/>
      <c r="CL154" s="13" t="n"/>
      <c r="CM154" s="13" t="n"/>
      <c r="CN154" s="13" t="n"/>
      <c r="CO154" s="13" t="n"/>
      <c r="CP154" s="13" t="n"/>
      <c r="CQ154" s="13" t="n"/>
      <c r="CR154" s="13" t="n"/>
      <c r="CS154" s="13" t="n"/>
      <c r="CT154" s="13" t="n"/>
      <c r="CU154" s="13" t="n"/>
    </row>
    <row r="155" hidden="1" ht="22" customHeight="1">
      <c r="A155" s="75" t="n"/>
      <c r="B155" s="75" t="n"/>
      <c r="C155" s="76" t="n"/>
      <c r="D155" s="77" t="n"/>
      <c r="E155" s="77" t="n"/>
      <c r="F155" s="78" t="n"/>
      <c r="G155" s="57">
        <f>IF(OR($D155="",$E155=""),"",$E155-$D155+1)</f>
        <v/>
      </c>
      <c r="H155" s="15">
        <f>IF($A155="","",IF($F155&gt;=100,"完了",IF(AND($E155&lt;&gt;"",$E155&lt;TODAY()),"遅延",IF(OR($D155="",$D155&gt;TODAY()),"未着手","進行中"))))</f>
        <v/>
      </c>
      <c r="I155" s="57">
        <f>IF(OR($A155="",$E155=""),"",IF(AND($E155&lt;TODAY(),$F155&lt;100),TODAY()-$E155,0))</f>
        <v/>
      </c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16" t="n"/>
      <c r="AI155" s="16" t="n"/>
      <c r="AJ155" s="16" t="n"/>
      <c r="AK155" s="16" t="n"/>
      <c r="AL155" s="16" t="n"/>
      <c r="AM155" s="16" t="n"/>
      <c r="AN155" s="16" t="n"/>
      <c r="AO155" s="16" t="n"/>
      <c r="AP155" s="16" t="n"/>
      <c r="AQ155" s="16" t="n"/>
      <c r="AR155" s="16" t="n"/>
      <c r="AS155" s="16" t="n"/>
      <c r="AT155" s="16" t="n"/>
      <c r="AU155" s="16" t="n"/>
      <c r="AV155" s="16" t="n"/>
      <c r="AW155" s="16" t="n"/>
      <c r="AX155" s="16" t="n"/>
      <c r="AY155" s="16" t="n"/>
      <c r="AZ155" s="16" t="n"/>
      <c r="BA155" s="16" t="n"/>
      <c r="BB155" s="16" t="n"/>
      <c r="BC155" s="16" t="n"/>
      <c r="BD155" s="16" t="n"/>
      <c r="BE155" s="16" t="n"/>
      <c r="BF155" s="16" t="n"/>
      <c r="BG155" s="16" t="n"/>
      <c r="BH155" s="16" t="n"/>
      <c r="BI155" s="16" t="n"/>
      <c r="BJ155" s="16" t="n"/>
      <c r="BK155" s="16" t="n"/>
      <c r="BL155" s="16" t="n"/>
      <c r="BM155" s="16" t="n"/>
      <c r="BN155" s="16" t="n"/>
      <c r="BO155" s="16" t="n"/>
      <c r="BP155" s="16" t="n"/>
      <c r="BQ155" s="16" t="n"/>
      <c r="BR155" s="16" t="n"/>
      <c r="BS155" s="16" t="n"/>
      <c r="BT155" s="16" t="n"/>
      <c r="BU155" s="16" t="n"/>
      <c r="BV155" s="16" t="n"/>
      <c r="BW155" s="16" t="n"/>
      <c r="BX155" s="16" t="n"/>
      <c r="BY155" s="16" t="n"/>
      <c r="BZ155" s="16" t="n"/>
      <c r="CA155" s="16" t="n"/>
      <c r="CB155" s="16" t="n"/>
      <c r="CC155" s="16" t="n"/>
      <c r="CD155" s="16" t="n"/>
      <c r="CE155" s="16" t="n"/>
      <c r="CF155" s="16" t="n"/>
      <c r="CG155" s="16" t="n"/>
      <c r="CH155" s="16" t="n"/>
      <c r="CI155" s="16" t="n"/>
      <c r="CJ155" s="16" t="n"/>
      <c r="CK155" s="16" t="n"/>
      <c r="CL155" s="16" t="n"/>
      <c r="CM155" s="16" t="n"/>
      <c r="CN155" s="16" t="n"/>
      <c r="CO155" s="16" t="n"/>
      <c r="CP155" s="16" t="n"/>
      <c r="CQ155" s="16" t="n"/>
      <c r="CR155" s="16" t="n"/>
      <c r="CS155" s="16" t="n"/>
      <c r="CT155" s="16" t="n"/>
      <c r="CU155" s="16" t="n"/>
    </row>
    <row r="156" hidden="1" ht="22" customHeight="1">
      <c r="A156" s="75" t="n"/>
      <c r="B156" s="75" t="n"/>
      <c r="C156" s="76" t="n"/>
      <c r="D156" s="77" t="n"/>
      <c r="E156" s="77" t="n"/>
      <c r="F156" s="78" t="n"/>
      <c r="G156" s="56">
        <f>IF(OR($D156="",$E156=""),"",$E156-$D156+1)</f>
        <v/>
      </c>
      <c r="H156" s="12">
        <f>IF($A156="","",IF($F156&gt;=100,"完了",IF(AND($E156&lt;&gt;"",$E156&lt;TODAY()),"遅延",IF(OR($D156="",$D156&gt;TODAY()),"未着手","進行中"))))</f>
        <v/>
      </c>
      <c r="I156" s="56">
        <f>IF(OR($A156="",$E156=""),"",IF(AND($E156&lt;TODAY(),$F156&lt;100),TODAY()-$E156,0))</f>
        <v/>
      </c>
      <c r="J156" s="13" t="n"/>
      <c r="K156" s="13" t="n"/>
      <c r="L156" s="13" t="n"/>
      <c r="M156" s="13" t="n"/>
      <c r="N156" s="13" t="n"/>
      <c r="O156" s="13" t="n"/>
      <c r="P156" s="13" t="n"/>
      <c r="Q156" s="13" t="n"/>
      <c r="R156" s="13" t="n"/>
      <c r="S156" s="13" t="n"/>
      <c r="T156" s="13" t="n"/>
      <c r="U156" s="13" t="n"/>
      <c r="V156" s="13" t="n"/>
      <c r="W156" s="13" t="n"/>
      <c r="X156" s="13" t="n"/>
      <c r="Y156" s="13" t="n"/>
      <c r="Z156" s="13" t="n"/>
      <c r="AA156" s="13" t="n"/>
      <c r="AB156" s="13" t="n"/>
      <c r="AC156" s="13" t="n"/>
      <c r="AD156" s="13" t="n"/>
      <c r="AE156" s="13" t="n"/>
      <c r="AF156" s="13" t="n"/>
      <c r="AG156" s="13" t="n"/>
      <c r="AH156" s="13" t="n"/>
      <c r="AI156" s="13" t="n"/>
      <c r="AJ156" s="13" t="n"/>
      <c r="AK156" s="13" t="n"/>
      <c r="AL156" s="13" t="n"/>
      <c r="AM156" s="13" t="n"/>
      <c r="AN156" s="13" t="n"/>
      <c r="AO156" s="13" t="n"/>
      <c r="AP156" s="13" t="n"/>
      <c r="AQ156" s="13" t="n"/>
      <c r="AR156" s="13" t="n"/>
      <c r="AS156" s="13" t="n"/>
      <c r="AT156" s="13" t="n"/>
      <c r="AU156" s="13" t="n"/>
      <c r="AV156" s="13" t="n"/>
      <c r="AW156" s="13" t="n"/>
      <c r="AX156" s="13" t="n"/>
      <c r="AY156" s="13" t="n"/>
      <c r="AZ156" s="13" t="n"/>
      <c r="BA156" s="13" t="n"/>
      <c r="BB156" s="13" t="n"/>
      <c r="BC156" s="13" t="n"/>
      <c r="BD156" s="13" t="n"/>
      <c r="BE156" s="13" t="n"/>
      <c r="BF156" s="13" t="n"/>
      <c r="BG156" s="13" t="n"/>
      <c r="BH156" s="13" t="n"/>
      <c r="BI156" s="13" t="n"/>
      <c r="BJ156" s="13" t="n"/>
      <c r="BK156" s="13" t="n"/>
      <c r="BL156" s="13" t="n"/>
      <c r="BM156" s="13" t="n"/>
      <c r="BN156" s="13" t="n"/>
      <c r="BO156" s="13" t="n"/>
      <c r="BP156" s="13" t="n"/>
      <c r="BQ156" s="13" t="n"/>
      <c r="BR156" s="13" t="n"/>
      <c r="BS156" s="13" t="n"/>
      <c r="BT156" s="13" t="n"/>
      <c r="BU156" s="13" t="n"/>
      <c r="BV156" s="13" t="n"/>
      <c r="BW156" s="13" t="n"/>
      <c r="BX156" s="13" t="n"/>
      <c r="BY156" s="13" t="n"/>
      <c r="BZ156" s="13" t="n"/>
      <c r="CA156" s="13" t="n"/>
      <c r="CB156" s="13" t="n"/>
      <c r="CC156" s="13" t="n"/>
      <c r="CD156" s="13" t="n"/>
      <c r="CE156" s="13" t="n"/>
      <c r="CF156" s="13" t="n"/>
      <c r="CG156" s="13" t="n"/>
      <c r="CH156" s="13" t="n"/>
      <c r="CI156" s="13" t="n"/>
      <c r="CJ156" s="13" t="n"/>
      <c r="CK156" s="13" t="n"/>
      <c r="CL156" s="13" t="n"/>
      <c r="CM156" s="13" t="n"/>
      <c r="CN156" s="13" t="n"/>
      <c r="CO156" s="13" t="n"/>
      <c r="CP156" s="13" t="n"/>
      <c r="CQ156" s="13" t="n"/>
      <c r="CR156" s="13" t="n"/>
      <c r="CS156" s="13" t="n"/>
      <c r="CT156" s="13" t="n"/>
      <c r="CU156" s="13" t="n"/>
    </row>
    <row r="157" hidden="1" ht="22" customHeight="1">
      <c r="A157" s="75" t="n"/>
      <c r="B157" s="75" t="n"/>
      <c r="C157" s="76" t="n"/>
      <c r="D157" s="77" t="n"/>
      <c r="E157" s="77" t="n"/>
      <c r="F157" s="78" t="n"/>
      <c r="G157" s="57">
        <f>IF(OR($D157="",$E157=""),"",$E157-$D157+1)</f>
        <v/>
      </c>
      <c r="H157" s="15">
        <f>IF($A157="","",IF($F157&gt;=100,"完了",IF(AND($E157&lt;&gt;"",$E157&lt;TODAY()),"遅延",IF(OR($D157="",$D157&gt;TODAY()),"未着手","進行中"))))</f>
        <v/>
      </c>
      <c r="I157" s="57">
        <f>IF(OR($A157="",$E157=""),"",IF(AND($E157&lt;TODAY(),$F157&lt;100),TODAY()-$E157,0))</f>
        <v/>
      </c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16" t="n"/>
      <c r="AI157" s="16" t="n"/>
      <c r="AJ157" s="16" t="n"/>
      <c r="AK157" s="16" t="n"/>
      <c r="AL157" s="16" t="n"/>
      <c r="AM157" s="16" t="n"/>
      <c r="AN157" s="16" t="n"/>
      <c r="AO157" s="16" t="n"/>
      <c r="AP157" s="16" t="n"/>
      <c r="AQ157" s="16" t="n"/>
      <c r="AR157" s="16" t="n"/>
      <c r="AS157" s="16" t="n"/>
      <c r="AT157" s="16" t="n"/>
      <c r="AU157" s="16" t="n"/>
      <c r="AV157" s="16" t="n"/>
      <c r="AW157" s="16" t="n"/>
      <c r="AX157" s="16" t="n"/>
      <c r="AY157" s="16" t="n"/>
      <c r="AZ157" s="16" t="n"/>
      <c r="BA157" s="16" t="n"/>
      <c r="BB157" s="16" t="n"/>
      <c r="BC157" s="16" t="n"/>
      <c r="BD157" s="16" t="n"/>
      <c r="BE157" s="16" t="n"/>
      <c r="BF157" s="16" t="n"/>
      <c r="BG157" s="16" t="n"/>
      <c r="BH157" s="16" t="n"/>
      <c r="BI157" s="16" t="n"/>
      <c r="BJ157" s="16" t="n"/>
      <c r="BK157" s="16" t="n"/>
      <c r="BL157" s="16" t="n"/>
      <c r="BM157" s="16" t="n"/>
      <c r="BN157" s="16" t="n"/>
      <c r="BO157" s="16" t="n"/>
      <c r="BP157" s="16" t="n"/>
      <c r="BQ157" s="16" t="n"/>
      <c r="BR157" s="16" t="n"/>
      <c r="BS157" s="16" t="n"/>
      <c r="BT157" s="16" t="n"/>
      <c r="BU157" s="16" t="n"/>
      <c r="BV157" s="16" t="n"/>
      <c r="BW157" s="16" t="n"/>
      <c r="BX157" s="16" t="n"/>
      <c r="BY157" s="16" t="n"/>
      <c r="BZ157" s="16" t="n"/>
      <c r="CA157" s="16" t="n"/>
      <c r="CB157" s="16" t="n"/>
      <c r="CC157" s="16" t="n"/>
      <c r="CD157" s="16" t="n"/>
      <c r="CE157" s="16" t="n"/>
      <c r="CF157" s="16" t="n"/>
      <c r="CG157" s="16" t="n"/>
      <c r="CH157" s="16" t="n"/>
      <c r="CI157" s="16" t="n"/>
      <c r="CJ157" s="16" t="n"/>
      <c r="CK157" s="16" t="n"/>
      <c r="CL157" s="16" t="n"/>
      <c r="CM157" s="16" t="n"/>
      <c r="CN157" s="16" t="n"/>
      <c r="CO157" s="16" t="n"/>
      <c r="CP157" s="16" t="n"/>
      <c r="CQ157" s="16" t="n"/>
      <c r="CR157" s="16" t="n"/>
      <c r="CS157" s="16" t="n"/>
      <c r="CT157" s="16" t="n"/>
      <c r="CU157" s="16" t="n"/>
    </row>
    <row r="158" hidden="1" ht="22" customHeight="1">
      <c r="A158" s="75" t="n"/>
      <c r="B158" s="75" t="n"/>
      <c r="C158" s="76" t="n"/>
      <c r="D158" s="77" t="n"/>
      <c r="E158" s="77" t="n"/>
      <c r="F158" s="78" t="n"/>
      <c r="G158" s="56">
        <f>IF(OR($D158="",$E158=""),"",$E158-$D158+1)</f>
        <v/>
      </c>
      <c r="H158" s="12">
        <f>IF($A158="","",IF($F158&gt;=100,"完了",IF(AND($E158&lt;&gt;"",$E158&lt;TODAY()),"遅延",IF(OR($D158="",$D158&gt;TODAY()),"未着手","進行中"))))</f>
        <v/>
      </c>
      <c r="I158" s="56">
        <f>IF(OR($A158="",$E158=""),"",IF(AND($E158&lt;TODAY(),$F158&lt;100),TODAY()-$E158,0))</f>
        <v/>
      </c>
      <c r="J158" s="13" t="n"/>
      <c r="K158" s="13" t="n"/>
      <c r="L158" s="13" t="n"/>
      <c r="M158" s="13" t="n"/>
      <c r="N158" s="13" t="n"/>
      <c r="O158" s="13" t="n"/>
      <c r="P158" s="13" t="n"/>
      <c r="Q158" s="13" t="n"/>
      <c r="R158" s="13" t="n"/>
      <c r="S158" s="13" t="n"/>
      <c r="T158" s="13" t="n"/>
      <c r="U158" s="13" t="n"/>
      <c r="V158" s="13" t="n"/>
      <c r="W158" s="13" t="n"/>
      <c r="X158" s="13" t="n"/>
      <c r="Y158" s="13" t="n"/>
      <c r="Z158" s="13" t="n"/>
      <c r="AA158" s="13" t="n"/>
      <c r="AB158" s="13" t="n"/>
      <c r="AC158" s="13" t="n"/>
      <c r="AD158" s="13" t="n"/>
      <c r="AE158" s="13" t="n"/>
      <c r="AF158" s="13" t="n"/>
      <c r="AG158" s="13" t="n"/>
      <c r="AH158" s="13" t="n"/>
      <c r="AI158" s="13" t="n"/>
      <c r="AJ158" s="13" t="n"/>
      <c r="AK158" s="13" t="n"/>
      <c r="AL158" s="13" t="n"/>
      <c r="AM158" s="13" t="n"/>
      <c r="AN158" s="13" t="n"/>
      <c r="AO158" s="13" t="n"/>
      <c r="AP158" s="13" t="n"/>
      <c r="AQ158" s="13" t="n"/>
      <c r="AR158" s="13" t="n"/>
      <c r="AS158" s="13" t="n"/>
      <c r="AT158" s="13" t="n"/>
      <c r="AU158" s="13" t="n"/>
      <c r="AV158" s="13" t="n"/>
      <c r="AW158" s="13" t="n"/>
      <c r="AX158" s="13" t="n"/>
      <c r="AY158" s="13" t="n"/>
      <c r="AZ158" s="13" t="n"/>
      <c r="BA158" s="13" t="n"/>
      <c r="BB158" s="13" t="n"/>
      <c r="BC158" s="13" t="n"/>
      <c r="BD158" s="13" t="n"/>
      <c r="BE158" s="13" t="n"/>
      <c r="BF158" s="13" t="n"/>
      <c r="BG158" s="13" t="n"/>
      <c r="BH158" s="13" t="n"/>
      <c r="BI158" s="13" t="n"/>
      <c r="BJ158" s="13" t="n"/>
      <c r="BK158" s="13" t="n"/>
      <c r="BL158" s="13" t="n"/>
      <c r="BM158" s="13" t="n"/>
      <c r="BN158" s="13" t="n"/>
      <c r="BO158" s="13" t="n"/>
      <c r="BP158" s="13" t="n"/>
      <c r="BQ158" s="13" t="n"/>
      <c r="BR158" s="13" t="n"/>
      <c r="BS158" s="13" t="n"/>
      <c r="BT158" s="13" t="n"/>
      <c r="BU158" s="13" t="n"/>
      <c r="BV158" s="13" t="n"/>
      <c r="BW158" s="13" t="n"/>
      <c r="BX158" s="13" t="n"/>
      <c r="BY158" s="13" t="n"/>
      <c r="BZ158" s="13" t="n"/>
      <c r="CA158" s="13" t="n"/>
      <c r="CB158" s="13" t="n"/>
      <c r="CC158" s="13" t="n"/>
      <c r="CD158" s="13" t="n"/>
      <c r="CE158" s="13" t="n"/>
      <c r="CF158" s="13" t="n"/>
      <c r="CG158" s="13" t="n"/>
      <c r="CH158" s="13" t="n"/>
      <c r="CI158" s="13" t="n"/>
      <c r="CJ158" s="13" t="n"/>
      <c r="CK158" s="13" t="n"/>
      <c r="CL158" s="13" t="n"/>
      <c r="CM158" s="13" t="n"/>
      <c r="CN158" s="13" t="n"/>
      <c r="CO158" s="13" t="n"/>
      <c r="CP158" s="13" t="n"/>
      <c r="CQ158" s="13" t="n"/>
      <c r="CR158" s="13" t="n"/>
      <c r="CS158" s="13" t="n"/>
      <c r="CT158" s="13" t="n"/>
      <c r="CU158" s="13" t="n"/>
    </row>
    <row r="159" hidden="1" ht="22" customHeight="1">
      <c r="A159" s="75" t="n"/>
      <c r="B159" s="75" t="n"/>
      <c r="C159" s="76" t="n"/>
      <c r="D159" s="77" t="n"/>
      <c r="E159" s="77" t="n"/>
      <c r="F159" s="78" t="n"/>
      <c r="G159" s="57">
        <f>IF(OR($D159="",$E159=""),"",$E159-$D159+1)</f>
        <v/>
      </c>
      <c r="H159" s="15">
        <f>IF($A159="","",IF($F159&gt;=100,"完了",IF(AND($E159&lt;&gt;"",$E159&lt;TODAY()),"遅延",IF(OR($D159="",$D159&gt;TODAY()),"未着手","進行中"))))</f>
        <v/>
      </c>
      <c r="I159" s="57">
        <f>IF(OR($A159="",$E159=""),"",IF(AND($E159&lt;TODAY(),$F159&lt;100),TODAY()-$E159,0))</f>
        <v/>
      </c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16" t="n"/>
      <c r="AI159" s="16" t="n"/>
      <c r="AJ159" s="16" t="n"/>
      <c r="AK159" s="16" t="n"/>
      <c r="AL159" s="16" t="n"/>
      <c r="AM159" s="16" t="n"/>
      <c r="AN159" s="16" t="n"/>
      <c r="AO159" s="16" t="n"/>
      <c r="AP159" s="16" t="n"/>
      <c r="AQ159" s="16" t="n"/>
      <c r="AR159" s="16" t="n"/>
      <c r="AS159" s="16" t="n"/>
      <c r="AT159" s="16" t="n"/>
      <c r="AU159" s="16" t="n"/>
      <c r="AV159" s="16" t="n"/>
      <c r="AW159" s="16" t="n"/>
      <c r="AX159" s="16" t="n"/>
      <c r="AY159" s="16" t="n"/>
      <c r="AZ159" s="16" t="n"/>
      <c r="BA159" s="16" t="n"/>
      <c r="BB159" s="16" t="n"/>
      <c r="BC159" s="16" t="n"/>
      <c r="BD159" s="16" t="n"/>
      <c r="BE159" s="16" t="n"/>
      <c r="BF159" s="16" t="n"/>
      <c r="BG159" s="16" t="n"/>
      <c r="BH159" s="16" t="n"/>
      <c r="BI159" s="16" t="n"/>
      <c r="BJ159" s="16" t="n"/>
      <c r="BK159" s="16" t="n"/>
      <c r="BL159" s="16" t="n"/>
      <c r="BM159" s="16" t="n"/>
      <c r="BN159" s="16" t="n"/>
      <c r="BO159" s="16" t="n"/>
      <c r="BP159" s="16" t="n"/>
      <c r="BQ159" s="16" t="n"/>
      <c r="BR159" s="16" t="n"/>
      <c r="BS159" s="16" t="n"/>
      <c r="BT159" s="16" t="n"/>
      <c r="BU159" s="16" t="n"/>
      <c r="BV159" s="16" t="n"/>
      <c r="BW159" s="16" t="n"/>
      <c r="BX159" s="16" t="n"/>
      <c r="BY159" s="16" t="n"/>
      <c r="BZ159" s="16" t="n"/>
      <c r="CA159" s="16" t="n"/>
      <c r="CB159" s="16" t="n"/>
      <c r="CC159" s="16" t="n"/>
      <c r="CD159" s="16" t="n"/>
      <c r="CE159" s="16" t="n"/>
      <c r="CF159" s="16" t="n"/>
      <c r="CG159" s="16" t="n"/>
      <c r="CH159" s="16" t="n"/>
      <c r="CI159" s="16" t="n"/>
      <c r="CJ159" s="16" t="n"/>
      <c r="CK159" s="16" t="n"/>
      <c r="CL159" s="16" t="n"/>
      <c r="CM159" s="16" t="n"/>
      <c r="CN159" s="16" t="n"/>
      <c r="CO159" s="16" t="n"/>
      <c r="CP159" s="16" t="n"/>
      <c r="CQ159" s="16" t="n"/>
      <c r="CR159" s="16" t="n"/>
      <c r="CS159" s="16" t="n"/>
      <c r="CT159" s="16" t="n"/>
      <c r="CU159" s="16" t="n"/>
    </row>
    <row r="160" hidden="1" ht="22" customHeight="1">
      <c r="A160" s="75" t="n"/>
      <c r="B160" s="75" t="n"/>
      <c r="C160" s="76" t="n"/>
      <c r="D160" s="77" t="n"/>
      <c r="E160" s="77" t="n"/>
      <c r="F160" s="78" t="n"/>
      <c r="G160" s="56">
        <f>IF(OR($D160="",$E160=""),"",$E160-$D160+1)</f>
        <v/>
      </c>
      <c r="H160" s="12">
        <f>IF($A160="","",IF($F160&gt;=100,"完了",IF(AND($E160&lt;&gt;"",$E160&lt;TODAY()),"遅延",IF(OR($D160="",$D160&gt;TODAY()),"未着手","進行中"))))</f>
        <v/>
      </c>
      <c r="I160" s="56">
        <f>IF(OR($A160="",$E160=""),"",IF(AND($E160&lt;TODAY(),$F160&lt;100),TODAY()-$E160,0))</f>
        <v/>
      </c>
      <c r="J160" s="13" t="n"/>
      <c r="K160" s="13" t="n"/>
      <c r="L160" s="13" t="n"/>
      <c r="M160" s="13" t="n"/>
      <c r="N160" s="13" t="n"/>
      <c r="O160" s="13" t="n"/>
      <c r="P160" s="13" t="n"/>
      <c r="Q160" s="13" t="n"/>
      <c r="R160" s="13" t="n"/>
      <c r="S160" s="13" t="n"/>
      <c r="T160" s="13" t="n"/>
      <c r="U160" s="13" t="n"/>
      <c r="V160" s="13" t="n"/>
      <c r="W160" s="13" t="n"/>
      <c r="X160" s="13" t="n"/>
      <c r="Y160" s="13" t="n"/>
      <c r="Z160" s="13" t="n"/>
      <c r="AA160" s="13" t="n"/>
      <c r="AB160" s="13" t="n"/>
      <c r="AC160" s="13" t="n"/>
      <c r="AD160" s="13" t="n"/>
      <c r="AE160" s="13" t="n"/>
      <c r="AF160" s="13" t="n"/>
      <c r="AG160" s="13" t="n"/>
      <c r="AH160" s="13" t="n"/>
      <c r="AI160" s="13" t="n"/>
      <c r="AJ160" s="13" t="n"/>
      <c r="AK160" s="13" t="n"/>
      <c r="AL160" s="13" t="n"/>
      <c r="AM160" s="13" t="n"/>
      <c r="AN160" s="13" t="n"/>
      <c r="AO160" s="13" t="n"/>
      <c r="AP160" s="13" t="n"/>
      <c r="AQ160" s="13" t="n"/>
      <c r="AR160" s="13" t="n"/>
      <c r="AS160" s="13" t="n"/>
      <c r="AT160" s="13" t="n"/>
      <c r="AU160" s="13" t="n"/>
      <c r="AV160" s="13" t="n"/>
      <c r="AW160" s="13" t="n"/>
      <c r="AX160" s="13" t="n"/>
      <c r="AY160" s="13" t="n"/>
      <c r="AZ160" s="13" t="n"/>
      <c r="BA160" s="13" t="n"/>
      <c r="BB160" s="13" t="n"/>
      <c r="BC160" s="13" t="n"/>
      <c r="BD160" s="13" t="n"/>
      <c r="BE160" s="13" t="n"/>
      <c r="BF160" s="13" t="n"/>
      <c r="BG160" s="13" t="n"/>
      <c r="BH160" s="13" t="n"/>
      <c r="BI160" s="13" t="n"/>
      <c r="BJ160" s="13" t="n"/>
      <c r="BK160" s="13" t="n"/>
      <c r="BL160" s="13" t="n"/>
      <c r="BM160" s="13" t="n"/>
      <c r="BN160" s="13" t="n"/>
      <c r="BO160" s="13" t="n"/>
      <c r="BP160" s="13" t="n"/>
      <c r="BQ160" s="13" t="n"/>
      <c r="BR160" s="13" t="n"/>
      <c r="BS160" s="13" t="n"/>
      <c r="BT160" s="13" t="n"/>
      <c r="BU160" s="13" t="n"/>
      <c r="BV160" s="13" t="n"/>
      <c r="BW160" s="13" t="n"/>
      <c r="BX160" s="13" t="n"/>
      <c r="BY160" s="13" t="n"/>
      <c r="BZ160" s="13" t="n"/>
      <c r="CA160" s="13" t="n"/>
      <c r="CB160" s="13" t="n"/>
      <c r="CC160" s="13" t="n"/>
      <c r="CD160" s="13" t="n"/>
      <c r="CE160" s="13" t="n"/>
      <c r="CF160" s="13" t="n"/>
      <c r="CG160" s="13" t="n"/>
      <c r="CH160" s="13" t="n"/>
      <c r="CI160" s="13" t="n"/>
      <c r="CJ160" s="13" t="n"/>
      <c r="CK160" s="13" t="n"/>
      <c r="CL160" s="13" t="n"/>
      <c r="CM160" s="13" t="n"/>
      <c r="CN160" s="13" t="n"/>
      <c r="CO160" s="13" t="n"/>
      <c r="CP160" s="13" t="n"/>
      <c r="CQ160" s="13" t="n"/>
      <c r="CR160" s="13" t="n"/>
      <c r="CS160" s="13" t="n"/>
      <c r="CT160" s="13" t="n"/>
      <c r="CU160" s="13" t="n"/>
    </row>
    <row r="161" hidden="1" ht="22" customHeight="1">
      <c r="A161" s="75" t="n"/>
      <c r="B161" s="75" t="n"/>
      <c r="C161" s="76" t="n"/>
      <c r="D161" s="77" t="n"/>
      <c r="E161" s="77" t="n"/>
      <c r="F161" s="78" t="n"/>
      <c r="G161" s="57">
        <f>IF(OR($D161="",$E161=""),"",$E161-$D161+1)</f>
        <v/>
      </c>
      <c r="H161" s="15">
        <f>IF($A161="","",IF($F161&gt;=100,"完了",IF(AND($E161&lt;&gt;"",$E161&lt;TODAY()),"遅延",IF(OR($D161="",$D161&gt;TODAY()),"未着手","進行中"))))</f>
        <v/>
      </c>
      <c r="I161" s="57">
        <f>IF(OR($A161="",$E161=""),"",IF(AND($E161&lt;TODAY(),$F161&lt;100),TODAY()-$E161,0))</f>
        <v/>
      </c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16" t="n"/>
      <c r="AI161" s="16" t="n"/>
      <c r="AJ161" s="16" t="n"/>
      <c r="AK161" s="16" t="n"/>
      <c r="AL161" s="16" t="n"/>
      <c r="AM161" s="16" t="n"/>
      <c r="AN161" s="16" t="n"/>
      <c r="AO161" s="16" t="n"/>
      <c r="AP161" s="16" t="n"/>
      <c r="AQ161" s="16" t="n"/>
      <c r="AR161" s="16" t="n"/>
      <c r="AS161" s="16" t="n"/>
      <c r="AT161" s="16" t="n"/>
      <c r="AU161" s="16" t="n"/>
      <c r="AV161" s="16" t="n"/>
      <c r="AW161" s="16" t="n"/>
      <c r="AX161" s="16" t="n"/>
      <c r="AY161" s="16" t="n"/>
      <c r="AZ161" s="16" t="n"/>
      <c r="BA161" s="16" t="n"/>
      <c r="BB161" s="16" t="n"/>
      <c r="BC161" s="16" t="n"/>
      <c r="BD161" s="16" t="n"/>
      <c r="BE161" s="16" t="n"/>
      <c r="BF161" s="16" t="n"/>
      <c r="BG161" s="16" t="n"/>
      <c r="BH161" s="16" t="n"/>
      <c r="BI161" s="16" t="n"/>
      <c r="BJ161" s="16" t="n"/>
      <c r="BK161" s="16" t="n"/>
      <c r="BL161" s="16" t="n"/>
      <c r="BM161" s="16" t="n"/>
      <c r="BN161" s="16" t="n"/>
      <c r="BO161" s="16" t="n"/>
      <c r="BP161" s="16" t="n"/>
      <c r="BQ161" s="16" t="n"/>
      <c r="BR161" s="16" t="n"/>
      <c r="BS161" s="16" t="n"/>
      <c r="BT161" s="16" t="n"/>
      <c r="BU161" s="16" t="n"/>
      <c r="BV161" s="16" t="n"/>
      <c r="BW161" s="16" t="n"/>
      <c r="BX161" s="16" t="n"/>
      <c r="BY161" s="16" t="n"/>
      <c r="BZ161" s="16" t="n"/>
      <c r="CA161" s="16" t="n"/>
      <c r="CB161" s="16" t="n"/>
      <c r="CC161" s="16" t="n"/>
      <c r="CD161" s="16" t="n"/>
      <c r="CE161" s="16" t="n"/>
      <c r="CF161" s="16" t="n"/>
      <c r="CG161" s="16" t="n"/>
      <c r="CH161" s="16" t="n"/>
      <c r="CI161" s="16" t="n"/>
      <c r="CJ161" s="16" t="n"/>
      <c r="CK161" s="16" t="n"/>
      <c r="CL161" s="16" t="n"/>
      <c r="CM161" s="16" t="n"/>
      <c r="CN161" s="16" t="n"/>
      <c r="CO161" s="16" t="n"/>
      <c r="CP161" s="16" t="n"/>
      <c r="CQ161" s="16" t="n"/>
      <c r="CR161" s="16" t="n"/>
      <c r="CS161" s="16" t="n"/>
      <c r="CT161" s="16" t="n"/>
      <c r="CU161" s="16" t="n"/>
    </row>
    <row r="162" hidden="1" ht="22" customHeight="1">
      <c r="A162" s="75" t="n"/>
      <c r="B162" s="75" t="n"/>
      <c r="C162" s="76" t="n"/>
      <c r="D162" s="77" t="n"/>
      <c r="E162" s="77" t="n"/>
      <c r="F162" s="78" t="n"/>
      <c r="G162" s="56">
        <f>IF(OR($D162="",$E162=""),"",$E162-$D162+1)</f>
        <v/>
      </c>
      <c r="H162" s="12">
        <f>IF($A162="","",IF($F162&gt;=100,"完了",IF(AND($E162&lt;&gt;"",$E162&lt;TODAY()),"遅延",IF(OR($D162="",$D162&gt;TODAY()),"未着手","進行中"))))</f>
        <v/>
      </c>
      <c r="I162" s="56">
        <f>IF(OR($A162="",$E162=""),"",IF(AND($E162&lt;TODAY(),$F162&lt;100),TODAY()-$E162,0))</f>
        <v/>
      </c>
      <c r="J162" s="13" t="n"/>
      <c r="K162" s="13" t="n"/>
      <c r="L162" s="13" t="n"/>
      <c r="M162" s="13" t="n"/>
      <c r="N162" s="13" t="n"/>
      <c r="O162" s="13" t="n"/>
      <c r="P162" s="13" t="n"/>
      <c r="Q162" s="13" t="n"/>
      <c r="R162" s="13" t="n"/>
      <c r="S162" s="13" t="n"/>
      <c r="T162" s="13" t="n"/>
      <c r="U162" s="13" t="n"/>
      <c r="V162" s="13" t="n"/>
      <c r="W162" s="13" t="n"/>
      <c r="X162" s="13" t="n"/>
      <c r="Y162" s="13" t="n"/>
      <c r="Z162" s="13" t="n"/>
      <c r="AA162" s="13" t="n"/>
      <c r="AB162" s="13" t="n"/>
      <c r="AC162" s="13" t="n"/>
      <c r="AD162" s="13" t="n"/>
      <c r="AE162" s="13" t="n"/>
      <c r="AF162" s="13" t="n"/>
      <c r="AG162" s="13" t="n"/>
      <c r="AH162" s="13" t="n"/>
      <c r="AI162" s="13" t="n"/>
      <c r="AJ162" s="13" t="n"/>
      <c r="AK162" s="13" t="n"/>
      <c r="AL162" s="13" t="n"/>
      <c r="AM162" s="13" t="n"/>
      <c r="AN162" s="13" t="n"/>
      <c r="AO162" s="13" t="n"/>
      <c r="AP162" s="13" t="n"/>
      <c r="AQ162" s="13" t="n"/>
      <c r="AR162" s="13" t="n"/>
      <c r="AS162" s="13" t="n"/>
      <c r="AT162" s="13" t="n"/>
      <c r="AU162" s="13" t="n"/>
      <c r="AV162" s="13" t="n"/>
      <c r="AW162" s="13" t="n"/>
      <c r="AX162" s="13" t="n"/>
      <c r="AY162" s="13" t="n"/>
      <c r="AZ162" s="13" t="n"/>
      <c r="BA162" s="13" t="n"/>
      <c r="BB162" s="13" t="n"/>
      <c r="BC162" s="13" t="n"/>
      <c r="BD162" s="13" t="n"/>
      <c r="BE162" s="13" t="n"/>
      <c r="BF162" s="13" t="n"/>
      <c r="BG162" s="13" t="n"/>
      <c r="BH162" s="13" t="n"/>
      <c r="BI162" s="13" t="n"/>
      <c r="BJ162" s="13" t="n"/>
      <c r="BK162" s="13" t="n"/>
      <c r="BL162" s="13" t="n"/>
      <c r="BM162" s="13" t="n"/>
      <c r="BN162" s="13" t="n"/>
      <c r="BO162" s="13" t="n"/>
      <c r="BP162" s="13" t="n"/>
      <c r="BQ162" s="13" t="n"/>
      <c r="BR162" s="13" t="n"/>
      <c r="BS162" s="13" t="n"/>
      <c r="BT162" s="13" t="n"/>
      <c r="BU162" s="13" t="n"/>
      <c r="BV162" s="13" t="n"/>
      <c r="BW162" s="13" t="n"/>
      <c r="BX162" s="13" t="n"/>
      <c r="BY162" s="13" t="n"/>
      <c r="BZ162" s="13" t="n"/>
      <c r="CA162" s="13" t="n"/>
      <c r="CB162" s="13" t="n"/>
      <c r="CC162" s="13" t="n"/>
      <c r="CD162" s="13" t="n"/>
      <c r="CE162" s="13" t="n"/>
      <c r="CF162" s="13" t="n"/>
      <c r="CG162" s="13" t="n"/>
      <c r="CH162" s="13" t="n"/>
      <c r="CI162" s="13" t="n"/>
      <c r="CJ162" s="13" t="n"/>
      <c r="CK162" s="13" t="n"/>
      <c r="CL162" s="13" t="n"/>
      <c r="CM162" s="13" t="n"/>
      <c r="CN162" s="13" t="n"/>
      <c r="CO162" s="13" t="n"/>
      <c r="CP162" s="13" t="n"/>
      <c r="CQ162" s="13" t="n"/>
      <c r="CR162" s="13" t="n"/>
      <c r="CS162" s="13" t="n"/>
      <c r="CT162" s="13" t="n"/>
      <c r="CU162" s="13" t="n"/>
    </row>
    <row r="163" hidden="1" ht="22" customHeight="1">
      <c r="A163" s="75" t="n"/>
      <c r="B163" s="75" t="n"/>
      <c r="C163" s="76" t="n"/>
      <c r="D163" s="77" t="n"/>
      <c r="E163" s="77" t="n"/>
      <c r="F163" s="78" t="n"/>
      <c r="G163" s="57">
        <f>IF(OR($D163="",$E163=""),"",$E163-$D163+1)</f>
        <v/>
      </c>
      <c r="H163" s="15">
        <f>IF($A163="","",IF($F163&gt;=100,"完了",IF(AND($E163&lt;&gt;"",$E163&lt;TODAY()),"遅延",IF(OR($D163="",$D163&gt;TODAY()),"未着手","進行中"))))</f>
        <v/>
      </c>
      <c r="I163" s="57">
        <f>IF(OR($A163="",$E163=""),"",IF(AND($E163&lt;TODAY(),$F163&lt;100),TODAY()-$E163,0))</f>
        <v/>
      </c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16" t="n"/>
      <c r="AI163" s="16" t="n"/>
      <c r="AJ163" s="16" t="n"/>
      <c r="AK163" s="16" t="n"/>
      <c r="AL163" s="16" t="n"/>
      <c r="AM163" s="16" t="n"/>
      <c r="AN163" s="16" t="n"/>
      <c r="AO163" s="16" t="n"/>
      <c r="AP163" s="16" t="n"/>
      <c r="AQ163" s="16" t="n"/>
      <c r="AR163" s="16" t="n"/>
      <c r="AS163" s="16" t="n"/>
      <c r="AT163" s="16" t="n"/>
      <c r="AU163" s="16" t="n"/>
      <c r="AV163" s="16" t="n"/>
      <c r="AW163" s="16" t="n"/>
      <c r="AX163" s="16" t="n"/>
      <c r="AY163" s="16" t="n"/>
      <c r="AZ163" s="16" t="n"/>
      <c r="BA163" s="16" t="n"/>
      <c r="BB163" s="16" t="n"/>
      <c r="BC163" s="16" t="n"/>
      <c r="BD163" s="16" t="n"/>
      <c r="BE163" s="16" t="n"/>
      <c r="BF163" s="16" t="n"/>
      <c r="BG163" s="16" t="n"/>
      <c r="BH163" s="16" t="n"/>
      <c r="BI163" s="16" t="n"/>
      <c r="BJ163" s="16" t="n"/>
      <c r="BK163" s="16" t="n"/>
      <c r="BL163" s="16" t="n"/>
      <c r="BM163" s="16" t="n"/>
      <c r="BN163" s="16" t="n"/>
      <c r="BO163" s="16" t="n"/>
      <c r="BP163" s="16" t="n"/>
      <c r="BQ163" s="16" t="n"/>
      <c r="BR163" s="16" t="n"/>
      <c r="BS163" s="16" t="n"/>
      <c r="BT163" s="16" t="n"/>
      <c r="BU163" s="16" t="n"/>
      <c r="BV163" s="16" t="n"/>
      <c r="BW163" s="16" t="n"/>
      <c r="BX163" s="16" t="n"/>
      <c r="BY163" s="16" t="n"/>
      <c r="BZ163" s="16" t="n"/>
      <c r="CA163" s="16" t="n"/>
      <c r="CB163" s="16" t="n"/>
      <c r="CC163" s="16" t="n"/>
      <c r="CD163" s="16" t="n"/>
      <c r="CE163" s="16" t="n"/>
      <c r="CF163" s="16" t="n"/>
      <c r="CG163" s="16" t="n"/>
      <c r="CH163" s="16" t="n"/>
      <c r="CI163" s="16" t="n"/>
      <c r="CJ163" s="16" t="n"/>
      <c r="CK163" s="16" t="n"/>
      <c r="CL163" s="16" t="n"/>
      <c r="CM163" s="16" t="n"/>
      <c r="CN163" s="16" t="n"/>
      <c r="CO163" s="16" t="n"/>
      <c r="CP163" s="16" t="n"/>
      <c r="CQ163" s="16" t="n"/>
      <c r="CR163" s="16" t="n"/>
      <c r="CS163" s="16" t="n"/>
      <c r="CT163" s="16" t="n"/>
      <c r="CU163" s="16" t="n"/>
    </row>
    <row r="164" hidden="1" ht="22" customHeight="1">
      <c r="A164" s="75" t="n"/>
      <c r="B164" s="75" t="n"/>
      <c r="C164" s="76" t="n"/>
      <c r="D164" s="77" t="n"/>
      <c r="E164" s="77" t="n"/>
      <c r="F164" s="78" t="n"/>
      <c r="G164" s="56">
        <f>IF(OR($D164="",$E164=""),"",$E164-$D164+1)</f>
        <v/>
      </c>
      <c r="H164" s="12">
        <f>IF($A164="","",IF($F164&gt;=100,"完了",IF(AND($E164&lt;&gt;"",$E164&lt;TODAY()),"遅延",IF(OR($D164="",$D164&gt;TODAY()),"未着手","進行中"))))</f>
        <v/>
      </c>
      <c r="I164" s="56">
        <f>IF(OR($A164="",$E164=""),"",IF(AND($E164&lt;TODAY(),$F164&lt;100),TODAY()-$E164,0))</f>
        <v/>
      </c>
      <c r="J164" s="13" t="n"/>
      <c r="K164" s="13" t="n"/>
      <c r="L164" s="13" t="n"/>
      <c r="M164" s="13" t="n"/>
      <c r="N164" s="13" t="n"/>
      <c r="O164" s="13" t="n"/>
      <c r="P164" s="13" t="n"/>
      <c r="Q164" s="13" t="n"/>
      <c r="R164" s="13" t="n"/>
      <c r="S164" s="13" t="n"/>
      <c r="T164" s="13" t="n"/>
      <c r="U164" s="13" t="n"/>
      <c r="V164" s="13" t="n"/>
      <c r="W164" s="13" t="n"/>
      <c r="X164" s="13" t="n"/>
      <c r="Y164" s="13" t="n"/>
      <c r="Z164" s="13" t="n"/>
      <c r="AA164" s="13" t="n"/>
      <c r="AB164" s="13" t="n"/>
      <c r="AC164" s="13" t="n"/>
      <c r="AD164" s="13" t="n"/>
      <c r="AE164" s="13" t="n"/>
      <c r="AF164" s="13" t="n"/>
      <c r="AG164" s="13" t="n"/>
      <c r="AH164" s="13" t="n"/>
      <c r="AI164" s="13" t="n"/>
      <c r="AJ164" s="13" t="n"/>
      <c r="AK164" s="13" t="n"/>
      <c r="AL164" s="13" t="n"/>
      <c r="AM164" s="13" t="n"/>
      <c r="AN164" s="13" t="n"/>
      <c r="AO164" s="13" t="n"/>
      <c r="AP164" s="13" t="n"/>
      <c r="AQ164" s="13" t="n"/>
      <c r="AR164" s="13" t="n"/>
      <c r="AS164" s="13" t="n"/>
      <c r="AT164" s="13" t="n"/>
      <c r="AU164" s="13" t="n"/>
      <c r="AV164" s="13" t="n"/>
      <c r="AW164" s="13" t="n"/>
      <c r="AX164" s="13" t="n"/>
      <c r="AY164" s="13" t="n"/>
      <c r="AZ164" s="13" t="n"/>
      <c r="BA164" s="13" t="n"/>
      <c r="BB164" s="13" t="n"/>
      <c r="BC164" s="13" t="n"/>
      <c r="BD164" s="13" t="n"/>
      <c r="BE164" s="13" t="n"/>
      <c r="BF164" s="13" t="n"/>
      <c r="BG164" s="13" t="n"/>
      <c r="BH164" s="13" t="n"/>
      <c r="BI164" s="13" t="n"/>
      <c r="BJ164" s="13" t="n"/>
      <c r="BK164" s="13" t="n"/>
      <c r="BL164" s="13" t="n"/>
      <c r="BM164" s="13" t="n"/>
      <c r="BN164" s="13" t="n"/>
      <c r="BO164" s="13" t="n"/>
      <c r="BP164" s="13" t="n"/>
      <c r="BQ164" s="13" t="n"/>
      <c r="BR164" s="13" t="n"/>
      <c r="BS164" s="13" t="n"/>
      <c r="BT164" s="13" t="n"/>
      <c r="BU164" s="13" t="n"/>
      <c r="BV164" s="13" t="n"/>
      <c r="BW164" s="13" t="n"/>
      <c r="BX164" s="13" t="n"/>
      <c r="BY164" s="13" t="n"/>
      <c r="BZ164" s="13" t="n"/>
      <c r="CA164" s="13" t="n"/>
      <c r="CB164" s="13" t="n"/>
      <c r="CC164" s="13" t="n"/>
      <c r="CD164" s="13" t="n"/>
      <c r="CE164" s="13" t="n"/>
      <c r="CF164" s="13" t="n"/>
      <c r="CG164" s="13" t="n"/>
      <c r="CH164" s="13" t="n"/>
      <c r="CI164" s="13" t="n"/>
      <c r="CJ164" s="13" t="n"/>
      <c r="CK164" s="13" t="n"/>
      <c r="CL164" s="13" t="n"/>
      <c r="CM164" s="13" t="n"/>
      <c r="CN164" s="13" t="n"/>
      <c r="CO164" s="13" t="n"/>
      <c r="CP164" s="13" t="n"/>
      <c r="CQ164" s="13" t="n"/>
      <c r="CR164" s="13" t="n"/>
      <c r="CS164" s="13" t="n"/>
      <c r="CT164" s="13" t="n"/>
      <c r="CU164" s="13" t="n"/>
    </row>
    <row r="165" hidden="1" ht="22" customHeight="1">
      <c r="A165" s="75" t="n"/>
      <c r="B165" s="75" t="n"/>
      <c r="C165" s="76" t="n"/>
      <c r="D165" s="77" t="n"/>
      <c r="E165" s="77" t="n"/>
      <c r="F165" s="78" t="n"/>
      <c r="G165" s="57">
        <f>IF(OR($D165="",$E165=""),"",$E165-$D165+1)</f>
        <v/>
      </c>
      <c r="H165" s="15">
        <f>IF($A165="","",IF($F165&gt;=100,"完了",IF(AND($E165&lt;&gt;"",$E165&lt;TODAY()),"遅延",IF(OR($D165="",$D165&gt;TODAY()),"未着手","進行中"))))</f>
        <v/>
      </c>
      <c r="I165" s="57">
        <f>IF(OR($A165="",$E165=""),"",IF(AND($E165&lt;TODAY(),$F165&lt;100),TODAY()-$E165,0))</f>
        <v/>
      </c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16" t="n"/>
      <c r="AI165" s="16" t="n"/>
      <c r="AJ165" s="16" t="n"/>
      <c r="AK165" s="16" t="n"/>
      <c r="AL165" s="16" t="n"/>
      <c r="AM165" s="16" t="n"/>
      <c r="AN165" s="16" t="n"/>
      <c r="AO165" s="16" t="n"/>
      <c r="AP165" s="16" t="n"/>
      <c r="AQ165" s="16" t="n"/>
      <c r="AR165" s="16" t="n"/>
      <c r="AS165" s="16" t="n"/>
      <c r="AT165" s="16" t="n"/>
      <c r="AU165" s="16" t="n"/>
      <c r="AV165" s="16" t="n"/>
      <c r="AW165" s="16" t="n"/>
      <c r="AX165" s="16" t="n"/>
      <c r="AY165" s="16" t="n"/>
      <c r="AZ165" s="16" t="n"/>
      <c r="BA165" s="16" t="n"/>
      <c r="BB165" s="16" t="n"/>
      <c r="BC165" s="16" t="n"/>
      <c r="BD165" s="16" t="n"/>
      <c r="BE165" s="16" t="n"/>
      <c r="BF165" s="16" t="n"/>
      <c r="BG165" s="16" t="n"/>
      <c r="BH165" s="16" t="n"/>
      <c r="BI165" s="16" t="n"/>
      <c r="BJ165" s="16" t="n"/>
      <c r="BK165" s="16" t="n"/>
      <c r="BL165" s="16" t="n"/>
      <c r="BM165" s="16" t="n"/>
      <c r="BN165" s="16" t="n"/>
      <c r="BO165" s="16" t="n"/>
      <c r="BP165" s="16" t="n"/>
      <c r="BQ165" s="16" t="n"/>
      <c r="BR165" s="16" t="n"/>
      <c r="BS165" s="16" t="n"/>
      <c r="BT165" s="16" t="n"/>
      <c r="BU165" s="16" t="n"/>
      <c r="BV165" s="16" t="n"/>
      <c r="BW165" s="16" t="n"/>
      <c r="BX165" s="16" t="n"/>
      <c r="BY165" s="16" t="n"/>
      <c r="BZ165" s="16" t="n"/>
      <c r="CA165" s="16" t="n"/>
      <c r="CB165" s="16" t="n"/>
      <c r="CC165" s="16" t="n"/>
      <c r="CD165" s="16" t="n"/>
      <c r="CE165" s="16" t="n"/>
      <c r="CF165" s="16" t="n"/>
      <c r="CG165" s="16" t="n"/>
      <c r="CH165" s="16" t="n"/>
      <c r="CI165" s="16" t="n"/>
      <c r="CJ165" s="16" t="n"/>
      <c r="CK165" s="16" t="n"/>
      <c r="CL165" s="16" t="n"/>
      <c r="CM165" s="16" t="n"/>
      <c r="CN165" s="16" t="n"/>
      <c r="CO165" s="16" t="n"/>
      <c r="CP165" s="16" t="n"/>
      <c r="CQ165" s="16" t="n"/>
      <c r="CR165" s="16" t="n"/>
      <c r="CS165" s="16" t="n"/>
      <c r="CT165" s="16" t="n"/>
      <c r="CU165" s="16" t="n"/>
    </row>
    <row r="166" hidden="1" ht="22" customHeight="1">
      <c r="A166" s="75" t="n"/>
      <c r="B166" s="75" t="n"/>
      <c r="C166" s="76" t="n"/>
      <c r="D166" s="77" t="n"/>
      <c r="E166" s="77" t="n"/>
      <c r="F166" s="78" t="n"/>
      <c r="G166" s="56">
        <f>IF(OR($D166="",$E166=""),"",$E166-$D166+1)</f>
        <v/>
      </c>
      <c r="H166" s="12">
        <f>IF($A166="","",IF($F166&gt;=100,"完了",IF(AND($E166&lt;&gt;"",$E166&lt;TODAY()),"遅延",IF(OR($D166="",$D166&gt;TODAY()),"未着手","進行中"))))</f>
        <v/>
      </c>
      <c r="I166" s="56">
        <f>IF(OR($A166="",$E166=""),"",IF(AND($E166&lt;TODAY(),$F166&lt;100),TODAY()-$E166,0))</f>
        <v/>
      </c>
      <c r="J166" s="13" t="n"/>
      <c r="K166" s="13" t="n"/>
      <c r="L166" s="13" t="n"/>
      <c r="M166" s="13" t="n"/>
      <c r="N166" s="13" t="n"/>
      <c r="O166" s="13" t="n"/>
      <c r="P166" s="13" t="n"/>
      <c r="Q166" s="13" t="n"/>
      <c r="R166" s="13" t="n"/>
      <c r="S166" s="13" t="n"/>
      <c r="T166" s="13" t="n"/>
      <c r="U166" s="13" t="n"/>
      <c r="V166" s="13" t="n"/>
      <c r="W166" s="13" t="n"/>
      <c r="X166" s="13" t="n"/>
      <c r="Y166" s="13" t="n"/>
      <c r="Z166" s="13" t="n"/>
      <c r="AA166" s="13" t="n"/>
      <c r="AB166" s="13" t="n"/>
      <c r="AC166" s="13" t="n"/>
      <c r="AD166" s="13" t="n"/>
      <c r="AE166" s="13" t="n"/>
      <c r="AF166" s="13" t="n"/>
      <c r="AG166" s="13" t="n"/>
      <c r="AH166" s="13" t="n"/>
      <c r="AI166" s="13" t="n"/>
      <c r="AJ166" s="13" t="n"/>
      <c r="AK166" s="13" t="n"/>
      <c r="AL166" s="13" t="n"/>
      <c r="AM166" s="13" t="n"/>
      <c r="AN166" s="13" t="n"/>
      <c r="AO166" s="13" t="n"/>
      <c r="AP166" s="13" t="n"/>
      <c r="AQ166" s="13" t="n"/>
      <c r="AR166" s="13" t="n"/>
      <c r="AS166" s="13" t="n"/>
      <c r="AT166" s="13" t="n"/>
      <c r="AU166" s="13" t="n"/>
      <c r="AV166" s="13" t="n"/>
      <c r="AW166" s="13" t="n"/>
      <c r="AX166" s="13" t="n"/>
      <c r="AY166" s="13" t="n"/>
      <c r="AZ166" s="13" t="n"/>
      <c r="BA166" s="13" t="n"/>
      <c r="BB166" s="13" t="n"/>
      <c r="BC166" s="13" t="n"/>
      <c r="BD166" s="13" t="n"/>
      <c r="BE166" s="13" t="n"/>
      <c r="BF166" s="13" t="n"/>
      <c r="BG166" s="13" t="n"/>
      <c r="BH166" s="13" t="n"/>
      <c r="BI166" s="13" t="n"/>
      <c r="BJ166" s="13" t="n"/>
      <c r="BK166" s="13" t="n"/>
      <c r="BL166" s="13" t="n"/>
      <c r="BM166" s="13" t="n"/>
      <c r="BN166" s="13" t="n"/>
      <c r="BO166" s="13" t="n"/>
      <c r="BP166" s="13" t="n"/>
      <c r="BQ166" s="13" t="n"/>
      <c r="BR166" s="13" t="n"/>
      <c r="BS166" s="13" t="n"/>
      <c r="BT166" s="13" t="n"/>
      <c r="BU166" s="13" t="n"/>
      <c r="BV166" s="13" t="n"/>
      <c r="BW166" s="13" t="n"/>
      <c r="BX166" s="13" t="n"/>
      <c r="BY166" s="13" t="n"/>
      <c r="BZ166" s="13" t="n"/>
      <c r="CA166" s="13" t="n"/>
      <c r="CB166" s="13" t="n"/>
      <c r="CC166" s="13" t="n"/>
      <c r="CD166" s="13" t="n"/>
      <c r="CE166" s="13" t="n"/>
      <c r="CF166" s="13" t="n"/>
      <c r="CG166" s="13" t="n"/>
      <c r="CH166" s="13" t="n"/>
      <c r="CI166" s="13" t="n"/>
      <c r="CJ166" s="13" t="n"/>
      <c r="CK166" s="13" t="n"/>
      <c r="CL166" s="13" t="n"/>
      <c r="CM166" s="13" t="n"/>
      <c r="CN166" s="13" t="n"/>
      <c r="CO166" s="13" t="n"/>
      <c r="CP166" s="13" t="n"/>
      <c r="CQ166" s="13" t="n"/>
      <c r="CR166" s="13" t="n"/>
      <c r="CS166" s="13" t="n"/>
      <c r="CT166" s="13" t="n"/>
      <c r="CU166" s="13" t="n"/>
    </row>
    <row r="167" hidden="1" ht="22" customHeight="1">
      <c r="A167" s="75" t="n"/>
      <c r="B167" s="75" t="n"/>
      <c r="C167" s="76" t="n"/>
      <c r="D167" s="77" t="n"/>
      <c r="E167" s="77" t="n"/>
      <c r="F167" s="78" t="n"/>
      <c r="G167" s="57">
        <f>IF(OR($D167="",$E167=""),"",$E167-$D167+1)</f>
        <v/>
      </c>
      <c r="H167" s="15">
        <f>IF($A167="","",IF($F167&gt;=100,"完了",IF(AND($E167&lt;&gt;"",$E167&lt;TODAY()),"遅延",IF(OR($D167="",$D167&gt;TODAY()),"未着手","進行中"))))</f>
        <v/>
      </c>
      <c r="I167" s="57">
        <f>IF(OR($A167="",$E167=""),"",IF(AND($E167&lt;TODAY(),$F167&lt;100),TODAY()-$E167,0))</f>
        <v/>
      </c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16" t="n"/>
      <c r="AI167" s="16" t="n"/>
      <c r="AJ167" s="16" t="n"/>
      <c r="AK167" s="16" t="n"/>
      <c r="AL167" s="16" t="n"/>
      <c r="AM167" s="16" t="n"/>
      <c r="AN167" s="16" t="n"/>
      <c r="AO167" s="16" t="n"/>
      <c r="AP167" s="16" t="n"/>
      <c r="AQ167" s="16" t="n"/>
      <c r="AR167" s="16" t="n"/>
      <c r="AS167" s="16" t="n"/>
      <c r="AT167" s="16" t="n"/>
      <c r="AU167" s="16" t="n"/>
      <c r="AV167" s="16" t="n"/>
      <c r="AW167" s="16" t="n"/>
      <c r="AX167" s="16" t="n"/>
      <c r="AY167" s="16" t="n"/>
      <c r="AZ167" s="16" t="n"/>
      <c r="BA167" s="16" t="n"/>
      <c r="BB167" s="16" t="n"/>
      <c r="BC167" s="16" t="n"/>
      <c r="BD167" s="16" t="n"/>
      <c r="BE167" s="16" t="n"/>
      <c r="BF167" s="16" t="n"/>
      <c r="BG167" s="16" t="n"/>
      <c r="BH167" s="16" t="n"/>
      <c r="BI167" s="16" t="n"/>
      <c r="BJ167" s="16" t="n"/>
      <c r="BK167" s="16" t="n"/>
      <c r="BL167" s="16" t="n"/>
      <c r="BM167" s="16" t="n"/>
      <c r="BN167" s="16" t="n"/>
      <c r="BO167" s="16" t="n"/>
      <c r="BP167" s="16" t="n"/>
      <c r="BQ167" s="16" t="n"/>
      <c r="BR167" s="16" t="n"/>
      <c r="BS167" s="16" t="n"/>
      <c r="BT167" s="16" t="n"/>
      <c r="BU167" s="16" t="n"/>
      <c r="BV167" s="16" t="n"/>
      <c r="BW167" s="16" t="n"/>
      <c r="BX167" s="16" t="n"/>
      <c r="BY167" s="16" t="n"/>
      <c r="BZ167" s="16" t="n"/>
      <c r="CA167" s="16" t="n"/>
      <c r="CB167" s="16" t="n"/>
      <c r="CC167" s="16" t="n"/>
      <c r="CD167" s="16" t="n"/>
      <c r="CE167" s="16" t="n"/>
      <c r="CF167" s="16" t="n"/>
      <c r="CG167" s="16" t="n"/>
      <c r="CH167" s="16" t="n"/>
      <c r="CI167" s="16" t="n"/>
      <c r="CJ167" s="16" t="n"/>
      <c r="CK167" s="16" t="n"/>
      <c r="CL167" s="16" t="n"/>
      <c r="CM167" s="16" t="n"/>
      <c r="CN167" s="16" t="n"/>
      <c r="CO167" s="16" t="n"/>
      <c r="CP167" s="16" t="n"/>
      <c r="CQ167" s="16" t="n"/>
      <c r="CR167" s="16" t="n"/>
      <c r="CS167" s="16" t="n"/>
      <c r="CT167" s="16" t="n"/>
      <c r="CU167" s="16" t="n"/>
    </row>
    <row r="168" hidden="1" ht="22" customHeight="1">
      <c r="A168" s="75" t="n"/>
      <c r="B168" s="75" t="n"/>
      <c r="C168" s="76" t="n"/>
      <c r="D168" s="77" t="n"/>
      <c r="E168" s="77" t="n"/>
      <c r="F168" s="78" t="n"/>
      <c r="G168" s="56">
        <f>IF(OR($D168="",$E168=""),"",$E168-$D168+1)</f>
        <v/>
      </c>
      <c r="H168" s="12">
        <f>IF($A168="","",IF($F168&gt;=100,"完了",IF(AND($E168&lt;&gt;"",$E168&lt;TODAY()),"遅延",IF(OR($D168="",$D168&gt;TODAY()),"未着手","進行中"))))</f>
        <v/>
      </c>
      <c r="I168" s="56">
        <f>IF(OR($A168="",$E168=""),"",IF(AND($E168&lt;TODAY(),$F168&lt;100),TODAY()-$E168,0))</f>
        <v/>
      </c>
      <c r="J168" s="13" t="n"/>
      <c r="K168" s="13" t="n"/>
      <c r="L168" s="13" t="n"/>
      <c r="M168" s="13" t="n"/>
      <c r="N168" s="13" t="n"/>
      <c r="O168" s="13" t="n"/>
      <c r="P168" s="13" t="n"/>
      <c r="Q168" s="13" t="n"/>
      <c r="R168" s="13" t="n"/>
      <c r="S168" s="13" t="n"/>
      <c r="T168" s="13" t="n"/>
      <c r="U168" s="13" t="n"/>
      <c r="V168" s="13" t="n"/>
      <c r="W168" s="13" t="n"/>
      <c r="X168" s="13" t="n"/>
      <c r="Y168" s="13" t="n"/>
      <c r="Z168" s="13" t="n"/>
      <c r="AA168" s="13" t="n"/>
      <c r="AB168" s="13" t="n"/>
      <c r="AC168" s="13" t="n"/>
      <c r="AD168" s="13" t="n"/>
      <c r="AE168" s="13" t="n"/>
      <c r="AF168" s="13" t="n"/>
      <c r="AG168" s="13" t="n"/>
      <c r="AH168" s="13" t="n"/>
      <c r="AI168" s="13" t="n"/>
      <c r="AJ168" s="13" t="n"/>
      <c r="AK168" s="13" t="n"/>
      <c r="AL168" s="13" t="n"/>
      <c r="AM168" s="13" t="n"/>
      <c r="AN168" s="13" t="n"/>
      <c r="AO168" s="13" t="n"/>
      <c r="AP168" s="13" t="n"/>
      <c r="AQ168" s="13" t="n"/>
      <c r="AR168" s="13" t="n"/>
      <c r="AS168" s="13" t="n"/>
      <c r="AT168" s="13" t="n"/>
      <c r="AU168" s="13" t="n"/>
      <c r="AV168" s="13" t="n"/>
      <c r="AW168" s="13" t="n"/>
      <c r="AX168" s="13" t="n"/>
      <c r="AY168" s="13" t="n"/>
      <c r="AZ168" s="13" t="n"/>
      <c r="BA168" s="13" t="n"/>
      <c r="BB168" s="13" t="n"/>
      <c r="BC168" s="13" t="n"/>
      <c r="BD168" s="13" t="n"/>
      <c r="BE168" s="13" t="n"/>
      <c r="BF168" s="13" t="n"/>
      <c r="BG168" s="13" t="n"/>
      <c r="BH168" s="13" t="n"/>
      <c r="BI168" s="13" t="n"/>
      <c r="BJ168" s="13" t="n"/>
      <c r="BK168" s="13" t="n"/>
      <c r="BL168" s="13" t="n"/>
      <c r="BM168" s="13" t="n"/>
      <c r="BN168" s="13" t="n"/>
      <c r="BO168" s="13" t="n"/>
      <c r="BP168" s="13" t="n"/>
      <c r="BQ168" s="13" t="n"/>
      <c r="BR168" s="13" t="n"/>
      <c r="BS168" s="13" t="n"/>
      <c r="BT168" s="13" t="n"/>
      <c r="BU168" s="13" t="n"/>
      <c r="BV168" s="13" t="n"/>
      <c r="BW168" s="13" t="n"/>
      <c r="BX168" s="13" t="n"/>
      <c r="BY168" s="13" t="n"/>
      <c r="BZ168" s="13" t="n"/>
      <c r="CA168" s="13" t="n"/>
      <c r="CB168" s="13" t="n"/>
      <c r="CC168" s="13" t="n"/>
      <c r="CD168" s="13" t="n"/>
      <c r="CE168" s="13" t="n"/>
      <c r="CF168" s="13" t="n"/>
      <c r="CG168" s="13" t="n"/>
      <c r="CH168" s="13" t="n"/>
      <c r="CI168" s="13" t="n"/>
      <c r="CJ168" s="13" t="n"/>
      <c r="CK168" s="13" t="n"/>
      <c r="CL168" s="13" t="n"/>
      <c r="CM168" s="13" t="n"/>
      <c r="CN168" s="13" t="n"/>
      <c r="CO168" s="13" t="n"/>
      <c r="CP168" s="13" t="n"/>
      <c r="CQ168" s="13" t="n"/>
      <c r="CR168" s="13" t="n"/>
      <c r="CS168" s="13" t="n"/>
      <c r="CT168" s="13" t="n"/>
      <c r="CU168" s="13" t="n"/>
    </row>
    <row r="169" hidden="1" ht="22" customHeight="1">
      <c r="A169" s="75" t="n"/>
      <c r="B169" s="75" t="n"/>
      <c r="C169" s="76" t="n"/>
      <c r="D169" s="77" t="n"/>
      <c r="E169" s="77" t="n"/>
      <c r="F169" s="78" t="n"/>
      <c r="G169" s="57">
        <f>IF(OR($D169="",$E169=""),"",$E169-$D169+1)</f>
        <v/>
      </c>
      <c r="H169" s="15">
        <f>IF($A169="","",IF($F169&gt;=100,"完了",IF(AND($E169&lt;&gt;"",$E169&lt;TODAY()),"遅延",IF(OR($D169="",$D169&gt;TODAY()),"未着手","進行中"))))</f>
        <v/>
      </c>
      <c r="I169" s="57">
        <f>IF(OR($A169="",$E169=""),"",IF(AND($E169&lt;TODAY(),$F169&lt;100),TODAY()-$E169,0))</f>
        <v/>
      </c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  <c r="AK169" s="16" t="n"/>
      <c r="AL169" s="16" t="n"/>
      <c r="AM169" s="16" t="n"/>
      <c r="AN169" s="16" t="n"/>
      <c r="AO169" s="16" t="n"/>
      <c r="AP169" s="16" t="n"/>
      <c r="AQ169" s="16" t="n"/>
      <c r="AR169" s="16" t="n"/>
      <c r="AS169" s="16" t="n"/>
      <c r="AT169" s="16" t="n"/>
      <c r="AU169" s="16" t="n"/>
      <c r="AV169" s="16" t="n"/>
      <c r="AW169" s="16" t="n"/>
      <c r="AX169" s="16" t="n"/>
      <c r="AY169" s="16" t="n"/>
      <c r="AZ169" s="16" t="n"/>
      <c r="BA169" s="16" t="n"/>
      <c r="BB169" s="16" t="n"/>
      <c r="BC169" s="16" t="n"/>
      <c r="BD169" s="16" t="n"/>
      <c r="BE169" s="16" t="n"/>
      <c r="BF169" s="16" t="n"/>
      <c r="BG169" s="16" t="n"/>
      <c r="BH169" s="16" t="n"/>
      <c r="BI169" s="16" t="n"/>
      <c r="BJ169" s="16" t="n"/>
      <c r="BK169" s="16" t="n"/>
      <c r="BL169" s="16" t="n"/>
      <c r="BM169" s="16" t="n"/>
      <c r="BN169" s="16" t="n"/>
      <c r="BO169" s="16" t="n"/>
      <c r="BP169" s="16" t="n"/>
      <c r="BQ169" s="16" t="n"/>
      <c r="BR169" s="16" t="n"/>
      <c r="BS169" s="16" t="n"/>
      <c r="BT169" s="16" t="n"/>
      <c r="BU169" s="16" t="n"/>
      <c r="BV169" s="16" t="n"/>
      <c r="BW169" s="16" t="n"/>
      <c r="BX169" s="16" t="n"/>
      <c r="BY169" s="16" t="n"/>
      <c r="BZ169" s="16" t="n"/>
      <c r="CA169" s="16" t="n"/>
      <c r="CB169" s="16" t="n"/>
      <c r="CC169" s="16" t="n"/>
      <c r="CD169" s="16" t="n"/>
      <c r="CE169" s="16" t="n"/>
      <c r="CF169" s="16" t="n"/>
      <c r="CG169" s="16" t="n"/>
      <c r="CH169" s="16" t="n"/>
      <c r="CI169" s="16" t="n"/>
      <c r="CJ169" s="16" t="n"/>
      <c r="CK169" s="16" t="n"/>
      <c r="CL169" s="16" t="n"/>
      <c r="CM169" s="16" t="n"/>
      <c r="CN169" s="16" t="n"/>
      <c r="CO169" s="16" t="n"/>
      <c r="CP169" s="16" t="n"/>
      <c r="CQ169" s="16" t="n"/>
      <c r="CR169" s="16" t="n"/>
      <c r="CS169" s="16" t="n"/>
      <c r="CT169" s="16" t="n"/>
      <c r="CU169" s="16" t="n"/>
    </row>
    <row r="170" hidden="1" ht="22" customHeight="1">
      <c r="A170" s="75" t="n"/>
      <c r="B170" s="75" t="n"/>
      <c r="C170" s="76" t="n"/>
      <c r="D170" s="77" t="n"/>
      <c r="E170" s="77" t="n"/>
      <c r="F170" s="78" t="n"/>
      <c r="G170" s="56">
        <f>IF(OR($D170="",$E170=""),"",$E170-$D170+1)</f>
        <v/>
      </c>
      <c r="H170" s="12">
        <f>IF($A170="","",IF($F170&gt;=100,"完了",IF(AND($E170&lt;&gt;"",$E170&lt;TODAY()),"遅延",IF(OR($D170="",$D170&gt;TODAY()),"未着手","進行中"))))</f>
        <v/>
      </c>
      <c r="I170" s="56">
        <f>IF(OR($A170="",$E170=""),"",IF(AND($E170&lt;TODAY(),$F170&lt;100),TODAY()-$E170,0))</f>
        <v/>
      </c>
      <c r="J170" s="13" t="n"/>
      <c r="K170" s="13" t="n"/>
      <c r="L170" s="13" t="n"/>
      <c r="M170" s="13" t="n"/>
      <c r="N170" s="13" t="n"/>
      <c r="O170" s="13" t="n"/>
      <c r="P170" s="13" t="n"/>
      <c r="Q170" s="13" t="n"/>
      <c r="R170" s="13" t="n"/>
      <c r="S170" s="13" t="n"/>
      <c r="T170" s="13" t="n"/>
      <c r="U170" s="13" t="n"/>
      <c r="V170" s="13" t="n"/>
      <c r="W170" s="13" t="n"/>
      <c r="X170" s="13" t="n"/>
      <c r="Y170" s="13" t="n"/>
      <c r="Z170" s="13" t="n"/>
      <c r="AA170" s="13" t="n"/>
      <c r="AB170" s="13" t="n"/>
      <c r="AC170" s="13" t="n"/>
      <c r="AD170" s="13" t="n"/>
      <c r="AE170" s="13" t="n"/>
      <c r="AF170" s="13" t="n"/>
      <c r="AG170" s="13" t="n"/>
      <c r="AH170" s="13" t="n"/>
      <c r="AI170" s="13" t="n"/>
      <c r="AJ170" s="13" t="n"/>
      <c r="AK170" s="13" t="n"/>
      <c r="AL170" s="13" t="n"/>
      <c r="AM170" s="13" t="n"/>
      <c r="AN170" s="13" t="n"/>
      <c r="AO170" s="13" t="n"/>
      <c r="AP170" s="13" t="n"/>
      <c r="AQ170" s="13" t="n"/>
      <c r="AR170" s="13" t="n"/>
      <c r="AS170" s="13" t="n"/>
      <c r="AT170" s="13" t="n"/>
      <c r="AU170" s="13" t="n"/>
      <c r="AV170" s="13" t="n"/>
      <c r="AW170" s="13" t="n"/>
      <c r="AX170" s="13" t="n"/>
      <c r="AY170" s="13" t="n"/>
      <c r="AZ170" s="13" t="n"/>
      <c r="BA170" s="13" t="n"/>
      <c r="BB170" s="13" t="n"/>
      <c r="BC170" s="13" t="n"/>
      <c r="BD170" s="13" t="n"/>
      <c r="BE170" s="13" t="n"/>
      <c r="BF170" s="13" t="n"/>
      <c r="BG170" s="13" t="n"/>
      <c r="BH170" s="13" t="n"/>
      <c r="BI170" s="13" t="n"/>
      <c r="BJ170" s="13" t="n"/>
      <c r="BK170" s="13" t="n"/>
      <c r="BL170" s="13" t="n"/>
      <c r="BM170" s="13" t="n"/>
      <c r="BN170" s="13" t="n"/>
      <c r="BO170" s="13" t="n"/>
      <c r="BP170" s="13" t="n"/>
      <c r="BQ170" s="13" t="n"/>
      <c r="BR170" s="13" t="n"/>
      <c r="BS170" s="13" t="n"/>
      <c r="BT170" s="13" t="n"/>
      <c r="BU170" s="13" t="n"/>
      <c r="BV170" s="13" t="n"/>
      <c r="BW170" s="13" t="n"/>
      <c r="BX170" s="13" t="n"/>
      <c r="BY170" s="13" t="n"/>
      <c r="BZ170" s="13" t="n"/>
      <c r="CA170" s="13" t="n"/>
      <c r="CB170" s="13" t="n"/>
      <c r="CC170" s="13" t="n"/>
      <c r="CD170" s="13" t="n"/>
      <c r="CE170" s="13" t="n"/>
      <c r="CF170" s="13" t="n"/>
      <c r="CG170" s="13" t="n"/>
      <c r="CH170" s="13" t="n"/>
      <c r="CI170" s="13" t="n"/>
      <c r="CJ170" s="13" t="n"/>
      <c r="CK170" s="13" t="n"/>
      <c r="CL170" s="13" t="n"/>
      <c r="CM170" s="13" t="n"/>
      <c r="CN170" s="13" t="n"/>
      <c r="CO170" s="13" t="n"/>
      <c r="CP170" s="13" t="n"/>
      <c r="CQ170" s="13" t="n"/>
      <c r="CR170" s="13" t="n"/>
      <c r="CS170" s="13" t="n"/>
      <c r="CT170" s="13" t="n"/>
      <c r="CU170" s="13" t="n"/>
    </row>
    <row r="171" hidden="1" ht="22" customHeight="1">
      <c r="A171" s="75" t="n"/>
      <c r="B171" s="75" t="n"/>
      <c r="C171" s="76" t="n"/>
      <c r="D171" s="77" t="n"/>
      <c r="E171" s="77" t="n"/>
      <c r="F171" s="78" t="n"/>
      <c r="G171" s="57">
        <f>IF(OR($D171="",$E171=""),"",$E171-$D171+1)</f>
        <v/>
      </c>
      <c r="H171" s="15">
        <f>IF($A171="","",IF($F171&gt;=100,"完了",IF(AND($E171&lt;&gt;"",$E171&lt;TODAY()),"遅延",IF(OR($D171="",$D171&gt;TODAY()),"未着手","進行中"))))</f>
        <v/>
      </c>
      <c r="I171" s="57">
        <f>IF(OR($A171="",$E171=""),"",IF(AND($E171&lt;TODAY(),$F171&lt;100),TODAY()-$E171,0))</f>
        <v/>
      </c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16" t="n"/>
      <c r="AI171" s="16" t="n"/>
      <c r="AJ171" s="16" t="n"/>
      <c r="AK171" s="16" t="n"/>
      <c r="AL171" s="16" t="n"/>
      <c r="AM171" s="16" t="n"/>
      <c r="AN171" s="16" t="n"/>
      <c r="AO171" s="16" t="n"/>
      <c r="AP171" s="16" t="n"/>
      <c r="AQ171" s="16" t="n"/>
      <c r="AR171" s="16" t="n"/>
      <c r="AS171" s="16" t="n"/>
      <c r="AT171" s="16" t="n"/>
      <c r="AU171" s="16" t="n"/>
      <c r="AV171" s="16" t="n"/>
      <c r="AW171" s="16" t="n"/>
      <c r="AX171" s="16" t="n"/>
      <c r="AY171" s="16" t="n"/>
      <c r="AZ171" s="16" t="n"/>
      <c r="BA171" s="16" t="n"/>
      <c r="BB171" s="16" t="n"/>
      <c r="BC171" s="16" t="n"/>
      <c r="BD171" s="16" t="n"/>
      <c r="BE171" s="16" t="n"/>
      <c r="BF171" s="16" t="n"/>
      <c r="BG171" s="16" t="n"/>
      <c r="BH171" s="16" t="n"/>
      <c r="BI171" s="16" t="n"/>
      <c r="BJ171" s="16" t="n"/>
      <c r="BK171" s="16" t="n"/>
      <c r="BL171" s="16" t="n"/>
      <c r="BM171" s="16" t="n"/>
      <c r="BN171" s="16" t="n"/>
      <c r="BO171" s="16" t="n"/>
      <c r="BP171" s="16" t="n"/>
      <c r="BQ171" s="16" t="n"/>
      <c r="BR171" s="16" t="n"/>
      <c r="BS171" s="16" t="n"/>
      <c r="BT171" s="16" t="n"/>
      <c r="BU171" s="16" t="n"/>
      <c r="BV171" s="16" t="n"/>
      <c r="BW171" s="16" t="n"/>
      <c r="BX171" s="16" t="n"/>
      <c r="BY171" s="16" t="n"/>
      <c r="BZ171" s="16" t="n"/>
      <c r="CA171" s="16" t="n"/>
      <c r="CB171" s="16" t="n"/>
      <c r="CC171" s="16" t="n"/>
      <c r="CD171" s="16" t="n"/>
      <c r="CE171" s="16" t="n"/>
      <c r="CF171" s="16" t="n"/>
      <c r="CG171" s="16" t="n"/>
      <c r="CH171" s="16" t="n"/>
      <c r="CI171" s="16" t="n"/>
      <c r="CJ171" s="16" t="n"/>
      <c r="CK171" s="16" t="n"/>
      <c r="CL171" s="16" t="n"/>
      <c r="CM171" s="16" t="n"/>
      <c r="CN171" s="16" t="n"/>
      <c r="CO171" s="16" t="n"/>
      <c r="CP171" s="16" t="n"/>
      <c r="CQ171" s="16" t="n"/>
      <c r="CR171" s="16" t="n"/>
      <c r="CS171" s="16" t="n"/>
      <c r="CT171" s="16" t="n"/>
      <c r="CU171" s="16" t="n"/>
    </row>
    <row r="172" hidden="1" ht="22" customHeight="1">
      <c r="A172" s="75" t="n"/>
      <c r="B172" s="75" t="n"/>
      <c r="C172" s="76" t="n"/>
      <c r="D172" s="77" t="n"/>
      <c r="E172" s="77" t="n"/>
      <c r="F172" s="78" t="n"/>
      <c r="G172" s="56">
        <f>IF(OR($D172="",$E172=""),"",$E172-$D172+1)</f>
        <v/>
      </c>
      <c r="H172" s="12">
        <f>IF($A172="","",IF($F172&gt;=100,"完了",IF(AND($E172&lt;&gt;"",$E172&lt;TODAY()),"遅延",IF(OR($D172="",$D172&gt;TODAY()),"未着手","進行中"))))</f>
        <v/>
      </c>
      <c r="I172" s="56">
        <f>IF(OR($A172="",$E172=""),"",IF(AND($E172&lt;TODAY(),$F172&lt;100),TODAY()-$E172,0))</f>
        <v/>
      </c>
      <c r="J172" s="13" t="n"/>
      <c r="K172" s="13" t="n"/>
      <c r="L172" s="13" t="n"/>
      <c r="M172" s="13" t="n"/>
      <c r="N172" s="13" t="n"/>
      <c r="O172" s="13" t="n"/>
      <c r="P172" s="13" t="n"/>
      <c r="Q172" s="13" t="n"/>
      <c r="R172" s="13" t="n"/>
      <c r="S172" s="13" t="n"/>
      <c r="T172" s="13" t="n"/>
      <c r="U172" s="13" t="n"/>
      <c r="V172" s="13" t="n"/>
      <c r="W172" s="13" t="n"/>
      <c r="X172" s="13" t="n"/>
      <c r="Y172" s="13" t="n"/>
      <c r="Z172" s="13" t="n"/>
      <c r="AA172" s="13" t="n"/>
      <c r="AB172" s="13" t="n"/>
      <c r="AC172" s="13" t="n"/>
      <c r="AD172" s="13" t="n"/>
      <c r="AE172" s="13" t="n"/>
      <c r="AF172" s="13" t="n"/>
      <c r="AG172" s="13" t="n"/>
      <c r="AH172" s="13" t="n"/>
      <c r="AI172" s="13" t="n"/>
      <c r="AJ172" s="13" t="n"/>
      <c r="AK172" s="13" t="n"/>
      <c r="AL172" s="13" t="n"/>
      <c r="AM172" s="13" t="n"/>
      <c r="AN172" s="13" t="n"/>
      <c r="AO172" s="13" t="n"/>
      <c r="AP172" s="13" t="n"/>
      <c r="AQ172" s="13" t="n"/>
      <c r="AR172" s="13" t="n"/>
      <c r="AS172" s="13" t="n"/>
      <c r="AT172" s="13" t="n"/>
      <c r="AU172" s="13" t="n"/>
      <c r="AV172" s="13" t="n"/>
      <c r="AW172" s="13" t="n"/>
      <c r="AX172" s="13" t="n"/>
      <c r="AY172" s="13" t="n"/>
      <c r="AZ172" s="13" t="n"/>
      <c r="BA172" s="13" t="n"/>
      <c r="BB172" s="13" t="n"/>
      <c r="BC172" s="13" t="n"/>
      <c r="BD172" s="13" t="n"/>
      <c r="BE172" s="13" t="n"/>
      <c r="BF172" s="13" t="n"/>
      <c r="BG172" s="13" t="n"/>
      <c r="BH172" s="13" t="n"/>
      <c r="BI172" s="13" t="n"/>
      <c r="BJ172" s="13" t="n"/>
      <c r="BK172" s="13" t="n"/>
      <c r="BL172" s="13" t="n"/>
      <c r="BM172" s="13" t="n"/>
      <c r="BN172" s="13" t="n"/>
      <c r="BO172" s="13" t="n"/>
      <c r="BP172" s="13" t="n"/>
      <c r="BQ172" s="13" t="n"/>
      <c r="BR172" s="13" t="n"/>
      <c r="BS172" s="13" t="n"/>
      <c r="BT172" s="13" t="n"/>
      <c r="BU172" s="13" t="n"/>
      <c r="BV172" s="13" t="n"/>
      <c r="BW172" s="13" t="n"/>
      <c r="BX172" s="13" t="n"/>
      <c r="BY172" s="13" t="n"/>
      <c r="BZ172" s="13" t="n"/>
      <c r="CA172" s="13" t="n"/>
      <c r="CB172" s="13" t="n"/>
      <c r="CC172" s="13" t="n"/>
      <c r="CD172" s="13" t="n"/>
      <c r="CE172" s="13" t="n"/>
      <c r="CF172" s="13" t="n"/>
      <c r="CG172" s="13" t="n"/>
      <c r="CH172" s="13" t="n"/>
      <c r="CI172" s="13" t="n"/>
      <c r="CJ172" s="13" t="n"/>
      <c r="CK172" s="13" t="n"/>
      <c r="CL172" s="13" t="n"/>
      <c r="CM172" s="13" t="n"/>
      <c r="CN172" s="13" t="n"/>
      <c r="CO172" s="13" t="n"/>
      <c r="CP172" s="13" t="n"/>
      <c r="CQ172" s="13" t="n"/>
      <c r="CR172" s="13" t="n"/>
      <c r="CS172" s="13" t="n"/>
      <c r="CT172" s="13" t="n"/>
      <c r="CU172" s="13" t="n"/>
    </row>
    <row r="173" hidden="1" ht="22" customHeight="1">
      <c r="A173" s="75" t="n"/>
      <c r="B173" s="75" t="n"/>
      <c r="C173" s="76" t="n"/>
      <c r="D173" s="77" t="n"/>
      <c r="E173" s="77" t="n"/>
      <c r="F173" s="78" t="n"/>
      <c r="G173" s="57">
        <f>IF(OR($D173="",$E173=""),"",$E173-$D173+1)</f>
        <v/>
      </c>
      <c r="H173" s="15">
        <f>IF($A173="","",IF($F173&gt;=100,"完了",IF(AND($E173&lt;&gt;"",$E173&lt;TODAY()),"遅延",IF(OR($D173="",$D173&gt;TODAY()),"未着手","進行中"))))</f>
        <v/>
      </c>
      <c r="I173" s="57">
        <f>IF(OR($A173="",$E173=""),"",IF(AND($E173&lt;TODAY(),$F173&lt;100),TODAY()-$E173,0))</f>
        <v/>
      </c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16" t="n"/>
      <c r="AI173" s="16" t="n"/>
      <c r="AJ173" s="16" t="n"/>
      <c r="AK173" s="16" t="n"/>
      <c r="AL173" s="16" t="n"/>
      <c r="AM173" s="16" t="n"/>
      <c r="AN173" s="16" t="n"/>
      <c r="AO173" s="16" t="n"/>
      <c r="AP173" s="16" t="n"/>
      <c r="AQ173" s="16" t="n"/>
      <c r="AR173" s="16" t="n"/>
      <c r="AS173" s="16" t="n"/>
      <c r="AT173" s="16" t="n"/>
      <c r="AU173" s="16" t="n"/>
      <c r="AV173" s="16" t="n"/>
      <c r="AW173" s="16" t="n"/>
      <c r="AX173" s="16" t="n"/>
      <c r="AY173" s="16" t="n"/>
      <c r="AZ173" s="16" t="n"/>
      <c r="BA173" s="16" t="n"/>
      <c r="BB173" s="16" t="n"/>
      <c r="BC173" s="16" t="n"/>
      <c r="BD173" s="16" t="n"/>
      <c r="BE173" s="16" t="n"/>
      <c r="BF173" s="16" t="n"/>
      <c r="BG173" s="16" t="n"/>
      <c r="BH173" s="16" t="n"/>
      <c r="BI173" s="16" t="n"/>
      <c r="BJ173" s="16" t="n"/>
      <c r="BK173" s="16" t="n"/>
      <c r="BL173" s="16" t="n"/>
      <c r="BM173" s="16" t="n"/>
      <c r="BN173" s="16" t="n"/>
      <c r="BO173" s="16" t="n"/>
      <c r="BP173" s="16" t="n"/>
      <c r="BQ173" s="16" t="n"/>
      <c r="BR173" s="16" t="n"/>
      <c r="BS173" s="16" t="n"/>
      <c r="BT173" s="16" t="n"/>
      <c r="BU173" s="16" t="n"/>
      <c r="BV173" s="16" t="n"/>
      <c r="BW173" s="16" t="n"/>
      <c r="BX173" s="16" t="n"/>
      <c r="BY173" s="16" t="n"/>
      <c r="BZ173" s="16" t="n"/>
      <c r="CA173" s="16" t="n"/>
      <c r="CB173" s="16" t="n"/>
      <c r="CC173" s="16" t="n"/>
      <c r="CD173" s="16" t="n"/>
      <c r="CE173" s="16" t="n"/>
      <c r="CF173" s="16" t="n"/>
      <c r="CG173" s="16" t="n"/>
      <c r="CH173" s="16" t="n"/>
      <c r="CI173" s="16" t="n"/>
      <c r="CJ173" s="16" t="n"/>
      <c r="CK173" s="16" t="n"/>
      <c r="CL173" s="16" t="n"/>
      <c r="CM173" s="16" t="n"/>
      <c r="CN173" s="16" t="n"/>
      <c r="CO173" s="16" t="n"/>
      <c r="CP173" s="16" t="n"/>
      <c r="CQ173" s="16" t="n"/>
      <c r="CR173" s="16" t="n"/>
      <c r="CS173" s="16" t="n"/>
      <c r="CT173" s="16" t="n"/>
      <c r="CU173" s="16" t="n"/>
    </row>
    <row r="174" hidden="1" ht="22" customHeight="1">
      <c r="A174" s="75" t="n"/>
      <c r="B174" s="75" t="n"/>
      <c r="C174" s="76" t="n"/>
      <c r="D174" s="77" t="n"/>
      <c r="E174" s="77" t="n"/>
      <c r="F174" s="78" t="n"/>
      <c r="G174" s="56">
        <f>IF(OR($D174="",$E174=""),"",$E174-$D174+1)</f>
        <v/>
      </c>
      <c r="H174" s="12">
        <f>IF($A174="","",IF($F174&gt;=100,"完了",IF(AND($E174&lt;&gt;"",$E174&lt;TODAY()),"遅延",IF(OR($D174="",$D174&gt;TODAY()),"未着手","進行中"))))</f>
        <v/>
      </c>
      <c r="I174" s="56">
        <f>IF(OR($A174="",$E174=""),"",IF(AND($E174&lt;TODAY(),$F174&lt;100),TODAY()-$E174,0))</f>
        <v/>
      </c>
      <c r="J174" s="13" t="n"/>
      <c r="K174" s="13" t="n"/>
      <c r="L174" s="13" t="n"/>
      <c r="M174" s="13" t="n"/>
      <c r="N174" s="13" t="n"/>
      <c r="O174" s="13" t="n"/>
      <c r="P174" s="13" t="n"/>
      <c r="Q174" s="13" t="n"/>
      <c r="R174" s="13" t="n"/>
      <c r="S174" s="13" t="n"/>
      <c r="T174" s="13" t="n"/>
      <c r="U174" s="13" t="n"/>
      <c r="V174" s="13" t="n"/>
      <c r="W174" s="13" t="n"/>
      <c r="X174" s="13" t="n"/>
      <c r="Y174" s="13" t="n"/>
      <c r="Z174" s="13" t="n"/>
      <c r="AA174" s="13" t="n"/>
      <c r="AB174" s="13" t="n"/>
      <c r="AC174" s="13" t="n"/>
      <c r="AD174" s="13" t="n"/>
      <c r="AE174" s="13" t="n"/>
      <c r="AF174" s="13" t="n"/>
      <c r="AG174" s="13" t="n"/>
      <c r="AH174" s="13" t="n"/>
      <c r="AI174" s="13" t="n"/>
      <c r="AJ174" s="13" t="n"/>
      <c r="AK174" s="13" t="n"/>
      <c r="AL174" s="13" t="n"/>
      <c r="AM174" s="13" t="n"/>
      <c r="AN174" s="13" t="n"/>
      <c r="AO174" s="13" t="n"/>
      <c r="AP174" s="13" t="n"/>
      <c r="AQ174" s="13" t="n"/>
      <c r="AR174" s="13" t="n"/>
      <c r="AS174" s="13" t="n"/>
      <c r="AT174" s="13" t="n"/>
      <c r="AU174" s="13" t="n"/>
      <c r="AV174" s="13" t="n"/>
      <c r="AW174" s="13" t="n"/>
      <c r="AX174" s="13" t="n"/>
      <c r="AY174" s="13" t="n"/>
      <c r="AZ174" s="13" t="n"/>
      <c r="BA174" s="13" t="n"/>
      <c r="BB174" s="13" t="n"/>
      <c r="BC174" s="13" t="n"/>
      <c r="BD174" s="13" t="n"/>
      <c r="BE174" s="13" t="n"/>
      <c r="BF174" s="13" t="n"/>
      <c r="BG174" s="13" t="n"/>
      <c r="BH174" s="13" t="n"/>
      <c r="BI174" s="13" t="n"/>
      <c r="BJ174" s="13" t="n"/>
      <c r="BK174" s="13" t="n"/>
      <c r="BL174" s="13" t="n"/>
      <c r="BM174" s="13" t="n"/>
      <c r="BN174" s="13" t="n"/>
      <c r="BO174" s="13" t="n"/>
      <c r="BP174" s="13" t="n"/>
      <c r="BQ174" s="13" t="n"/>
      <c r="BR174" s="13" t="n"/>
      <c r="BS174" s="13" t="n"/>
      <c r="BT174" s="13" t="n"/>
      <c r="BU174" s="13" t="n"/>
      <c r="BV174" s="13" t="n"/>
      <c r="BW174" s="13" t="n"/>
      <c r="BX174" s="13" t="n"/>
      <c r="BY174" s="13" t="n"/>
      <c r="BZ174" s="13" t="n"/>
      <c r="CA174" s="13" t="n"/>
      <c r="CB174" s="13" t="n"/>
      <c r="CC174" s="13" t="n"/>
      <c r="CD174" s="13" t="n"/>
      <c r="CE174" s="13" t="n"/>
      <c r="CF174" s="13" t="n"/>
      <c r="CG174" s="13" t="n"/>
      <c r="CH174" s="13" t="n"/>
      <c r="CI174" s="13" t="n"/>
      <c r="CJ174" s="13" t="n"/>
      <c r="CK174" s="13" t="n"/>
      <c r="CL174" s="13" t="n"/>
      <c r="CM174" s="13" t="n"/>
      <c r="CN174" s="13" t="n"/>
      <c r="CO174" s="13" t="n"/>
      <c r="CP174" s="13" t="n"/>
      <c r="CQ174" s="13" t="n"/>
      <c r="CR174" s="13" t="n"/>
      <c r="CS174" s="13" t="n"/>
      <c r="CT174" s="13" t="n"/>
      <c r="CU174" s="13" t="n"/>
    </row>
    <row r="175" hidden="1" ht="22" customHeight="1">
      <c r="A175" s="75" t="n"/>
      <c r="B175" s="75" t="n"/>
      <c r="C175" s="76" t="n"/>
      <c r="D175" s="77" t="n"/>
      <c r="E175" s="77" t="n"/>
      <c r="F175" s="78" t="n"/>
      <c r="G175" s="57">
        <f>IF(OR($D175="",$E175=""),"",$E175-$D175+1)</f>
        <v/>
      </c>
      <c r="H175" s="15">
        <f>IF($A175="","",IF($F175&gt;=100,"完了",IF(AND($E175&lt;&gt;"",$E175&lt;TODAY()),"遅延",IF(OR($D175="",$D175&gt;TODAY()),"未着手","進行中"))))</f>
        <v/>
      </c>
      <c r="I175" s="57">
        <f>IF(OR($A175="",$E175=""),"",IF(AND($E175&lt;TODAY(),$F175&lt;100),TODAY()-$E175,0))</f>
        <v/>
      </c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16" t="n"/>
      <c r="AI175" s="16" t="n"/>
      <c r="AJ175" s="16" t="n"/>
      <c r="AK175" s="16" t="n"/>
      <c r="AL175" s="16" t="n"/>
      <c r="AM175" s="16" t="n"/>
      <c r="AN175" s="16" t="n"/>
      <c r="AO175" s="16" t="n"/>
      <c r="AP175" s="16" t="n"/>
      <c r="AQ175" s="16" t="n"/>
      <c r="AR175" s="16" t="n"/>
      <c r="AS175" s="16" t="n"/>
      <c r="AT175" s="16" t="n"/>
      <c r="AU175" s="16" t="n"/>
      <c r="AV175" s="16" t="n"/>
      <c r="AW175" s="16" t="n"/>
      <c r="AX175" s="16" t="n"/>
      <c r="AY175" s="16" t="n"/>
      <c r="AZ175" s="16" t="n"/>
      <c r="BA175" s="16" t="n"/>
      <c r="BB175" s="16" t="n"/>
      <c r="BC175" s="16" t="n"/>
      <c r="BD175" s="16" t="n"/>
      <c r="BE175" s="16" t="n"/>
      <c r="BF175" s="16" t="n"/>
      <c r="BG175" s="16" t="n"/>
      <c r="BH175" s="16" t="n"/>
      <c r="BI175" s="16" t="n"/>
      <c r="BJ175" s="16" t="n"/>
      <c r="BK175" s="16" t="n"/>
      <c r="BL175" s="16" t="n"/>
      <c r="BM175" s="16" t="n"/>
      <c r="BN175" s="16" t="n"/>
      <c r="BO175" s="16" t="n"/>
      <c r="BP175" s="16" t="n"/>
      <c r="BQ175" s="16" t="n"/>
      <c r="BR175" s="16" t="n"/>
      <c r="BS175" s="16" t="n"/>
      <c r="BT175" s="16" t="n"/>
      <c r="BU175" s="16" t="n"/>
      <c r="BV175" s="16" t="n"/>
      <c r="BW175" s="16" t="n"/>
      <c r="BX175" s="16" t="n"/>
      <c r="BY175" s="16" t="n"/>
      <c r="BZ175" s="16" t="n"/>
      <c r="CA175" s="16" t="n"/>
      <c r="CB175" s="16" t="n"/>
      <c r="CC175" s="16" t="n"/>
      <c r="CD175" s="16" t="n"/>
      <c r="CE175" s="16" t="n"/>
      <c r="CF175" s="16" t="n"/>
      <c r="CG175" s="16" t="n"/>
      <c r="CH175" s="16" t="n"/>
      <c r="CI175" s="16" t="n"/>
      <c r="CJ175" s="16" t="n"/>
      <c r="CK175" s="16" t="n"/>
      <c r="CL175" s="16" t="n"/>
      <c r="CM175" s="16" t="n"/>
      <c r="CN175" s="16" t="n"/>
      <c r="CO175" s="16" t="n"/>
      <c r="CP175" s="16" t="n"/>
      <c r="CQ175" s="16" t="n"/>
      <c r="CR175" s="16" t="n"/>
      <c r="CS175" s="16" t="n"/>
      <c r="CT175" s="16" t="n"/>
      <c r="CU175" s="16" t="n"/>
    </row>
    <row r="176" hidden="1" ht="22" customHeight="1">
      <c r="A176" s="75" t="n"/>
      <c r="B176" s="75" t="n"/>
      <c r="C176" s="76" t="n"/>
      <c r="D176" s="77" t="n"/>
      <c r="E176" s="77" t="n"/>
      <c r="F176" s="78" t="n"/>
      <c r="G176" s="56">
        <f>IF(OR($D176="",$E176=""),"",$E176-$D176+1)</f>
        <v/>
      </c>
      <c r="H176" s="12">
        <f>IF($A176="","",IF($F176&gt;=100,"完了",IF(AND($E176&lt;&gt;"",$E176&lt;TODAY()),"遅延",IF(OR($D176="",$D176&gt;TODAY()),"未着手","進行中"))))</f>
        <v/>
      </c>
      <c r="I176" s="56">
        <f>IF(OR($A176="",$E176=""),"",IF(AND($E176&lt;TODAY(),$F176&lt;100),TODAY()-$E176,0))</f>
        <v/>
      </c>
      <c r="J176" s="13" t="n"/>
      <c r="K176" s="13" t="n"/>
      <c r="L176" s="13" t="n"/>
      <c r="M176" s="13" t="n"/>
      <c r="N176" s="13" t="n"/>
      <c r="O176" s="13" t="n"/>
      <c r="P176" s="13" t="n"/>
      <c r="Q176" s="13" t="n"/>
      <c r="R176" s="13" t="n"/>
      <c r="S176" s="13" t="n"/>
      <c r="T176" s="13" t="n"/>
      <c r="U176" s="13" t="n"/>
      <c r="V176" s="13" t="n"/>
      <c r="W176" s="13" t="n"/>
      <c r="X176" s="13" t="n"/>
      <c r="Y176" s="13" t="n"/>
      <c r="Z176" s="13" t="n"/>
      <c r="AA176" s="13" t="n"/>
      <c r="AB176" s="13" t="n"/>
      <c r="AC176" s="13" t="n"/>
      <c r="AD176" s="13" t="n"/>
      <c r="AE176" s="13" t="n"/>
      <c r="AF176" s="13" t="n"/>
      <c r="AG176" s="13" t="n"/>
      <c r="AH176" s="13" t="n"/>
      <c r="AI176" s="13" t="n"/>
      <c r="AJ176" s="13" t="n"/>
      <c r="AK176" s="13" t="n"/>
      <c r="AL176" s="13" t="n"/>
      <c r="AM176" s="13" t="n"/>
      <c r="AN176" s="13" t="n"/>
      <c r="AO176" s="13" t="n"/>
      <c r="AP176" s="13" t="n"/>
      <c r="AQ176" s="13" t="n"/>
      <c r="AR176" s="13" t="n"/>
      <c r="AS176" s="13" t="n"/>
      <c r="AT176" s="13" t="n"/>
      <c r="AU176" s="13" t="n"/>
      <c r="AV176" s="13" t="n"/>
      <c r="AW176" s="13" t="n"/>
      <c r="AX176" s="13" t="n"/>
      <c r="AY176" s="13" t="n"/>
      <c r="AZ176" s="13" t="n"/>
      <c r="BA176" s="13" t="n"/>
      <c r="BB176" s="13" t="n"/>
      <c r="BC176" s="13" t="n"/>
      <c r="BD176" s="13" t="n"/>
      <c r="BE176" s="13" t="n"/>
      <c r="BF176" s="13" t="n"/>
      <c r="BG176" s="13" t="n"/>
      <c r="BH176" s="13" t="n"/>
      <c r="BI176" s="13" t="n"/>
      <c r="BJ176" s="13" t="n"/>
      <c r="BK176" s="13" t="n"/>
      <c r="BL176" s="13" t="n"/>
      <c r="BM176" s="13" t="n"/>
      <c r="BN176" s="13" t="n"/>
      <c r="BO176" s="13" t="n"/>
      <c r="BP176" s="13" t="n"/>
      <c r="BQ176" s="13" t="n"/>
      <c r="BR176" s="13" t="n"/>
      <c r="BS176" s="13" t="n"/>
      <c r="BT176" s="13" t="n"/>
      <c r="BU176" s="13" t="n"/>
      <c r="BV176" s="13" t="n"/>
      <c r="BW176" s="13" t="n"/>
      <c r="BX176" s="13" t="n"/>
      <c r="BY176" s="13" t="n"/>
      <c r="BZ176" s="13" t="n"/>
      <c r="CA176" s="13" t="n"/>
      <c r="CB176" s="13" t="n"/>
      <c r="CC176" s="13" t="n"/>
      <c r="CD176" s="13" t="n"/>
      <c r="CE176" s="13" t="n"/>
      <c r="CF176" s="13" t="n"/>
      <c r="CG176" s="13" t="n"/>
      <c r="CH176" s="13" t="n"/>
      <c r="CI176" s="13" t="n"/>
      <c r="CJ176" s="13" t="n"/>
      <c r="CK176" s="13" t="n"/>
      <c r="CL176" s="13" t="n"/>
      <c r="CM176" s="13" t="n"/>
      <c r="CN176" s="13" t="n"/>
      <c r="CO176" s="13" t="n"/>
      <c r="CP176" s="13" t="n"/>
      <c r="CQ176" s="13" t="n"/>
      <c r="CR176" s="13" t="n"/>
      <c r="CS176" s="13" t="n"/>
      <c r="CT176" s="13" t="n"/>
      <c r="CU176" s="13" t="n"/>
    </row>
    <row r="177" hidden="1" ht="22" customHeight="1">
      <c r="A177" s="75" t="n"/>
      <c r="B177" s="75" t="n"/>
      <c r="C177" s="76" t="n"/>
      <c r="D177" s="77" t="n"/>
      <c r="E177" s="77" t="n"/>
      <c r="F177" s="78" t="n"/>
      <c r="G177" s="57">
        <f>IF(OR($D177="",$E177=""),"",$E177-$D177+1)</f>
        <v/>
      </c>
      <c r="H177" s="15">
        <f>IF($A177="","",IF($F177&gt;=100,"完了",IF(AND($E177&lt;&gt;"",$E177&lt;TODAY()),"遅延",IF(OR($D177="",$D177&gt;TODAY()),"未着手","進行中"))))</f>
        <v/>
      </c>
      <c r="I177" s="57">
        <f>IF(OR($A177="",$E177=""),"",IF(AND($E177&lt;TODAY(),$F177&lt;100),TODAY()-$E177,0))</f>
        <v/>
      </c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  <c r="AK177" s="16" t="n"/>
      <c r="AL177" s="16" t="n"/>
      <c r="AM177" s="16" t="n"/>
      <c r="AN177" s="16" t="n"/>
      <c r="AO177" s="16" t="n"/>
      <c r="AP177" s="16" t="n"/>
      <c r="AQ177" s="16" t="n"/>
      <c r="AR177" s="16" t="n"/>
      <c r="AS177" s="16" t="n"/>
      <c r="AT177" s="16" t="n"/>
      <c r="AU177" s="16" t="n"/>
      <c r="AV177" s="16" t="n"/>
      <c r="AW177" s="16" t="n"/>
      <c r="AX177" s="16" t="n"/>
      <c r="AY177" s="16" t="n"/>
      <c r="AZ177" s="16" t="n"/>
      <c r="BA177" s="16" t="n"/>
      <c r="BB177" s="16" t="n"/>
      <c r="BC177" s="16" t="n"/>
      <c r="BD177" s="16" t="n"/>
      <c r="BE177" s="16" t="n"/>
      <c r="BF177" s="16" t="n"/>
      <c r="BG177" s="16" t="n"/>
      <c r="BH177" s="16" t="n"/>
      <c r="BI177" s="16" t="n"/>
      <c r="BJ177" s="16" t="n"/>
      <c r="BK177" s="16" t="n"/>
      <c r="BL177" s="16" t="n"/>
      <c r="BM177" s="16" t="n"/>
      <c r="BN177" s="16" t="n"/>
      <c r="BO177" s="16" t="n"/>
      <c r="BP177" s="16" t="n"/>
      <c r="BQ177" s="16" t="n"/>
      <c r="BR177" s="16" t="n"/>
      <c r="BS177" s="16" t="n"/>
      <c r="BT177" s="16" t="n"/>
      <c r="BU177" s="16" t="n"/>
      <c r="BV177" s="16" t="n"/>
      <c r="BW177" s="16" t="n"/>
      <c r="BX177" s="16" t="n"/>
      <c r="BY177" s="16" t="n"/>
      <c r="BZ177" s="16" t="n"/>
      <c r="CA177" s="16" t="n"/>
      <c r="CB177" s="16" t="n"/>
      <c r="CC177" s="16" t="n"/>
      <c r="CD177" s="16" t="n"/>
      <c r="CE177" s="16" t="n"/>
      <c r="CF177" s="16" t="n"/>
      <c r="CG177" s="16" t="n"/>
      <c r="CH177" s="16" t="n"/>
      <c r="CI177" s="16" t="n"/>
      <c r="CJ177" s="16" t="n"/>
      <c r="CK177" s="16" t="n"/>
      <c r="CL177" s="16" t="n"/>
      <c r="CM177" s="16" t="n"/>
      <c r="CN177" s="16" t="n"/>
      <c r="CO177" s="16" t="n"/>
      <c r="CP177" s="16" t="n"/>
      <c r="CQ177" s="16" t="n"/>
      <c r="CR177" s="16" t="n"/>
      <c r="CS177" s="16" t="n"/>
      <c r="CT177" s="16" t="n"/>
      <c r="CU177" s="16" t="n"/>
    </row>
    <row r="178" hidden="1" ht="22" customHeight="1">
      <c r="A178" s="75" t="n"/>
      <c r="B178" s="75" t="n"/>
      <c r="C178" s="76" t="n"/>
      <c r="D178" s="77" t="n"/>
      <c r="E178" s="77" t="n"/>
      <c r="F178" s="78" t="n"/>
      <c r="G178" s="56">
        <f>IF(OR($D178="",$E178=""),"",$E178-$D178+1)</f>
        <v/>
      </c>
      <c r="H178" s="12">
        <f>IF($A178="","",IF($F178&gt;=100,"完了",IF(AND($E178&lt;&gt;"",$E178&lt;TODAY()),"遅延",IF(OR($D178="",$D178&gt;TODAY()),"未着手","進行中"))))</f>
        <v/>
      </c>
      <c r="I178" s="56">
        <f>IF(OR($A178="",$E178=""),"",IF(AND($E178&lt;TODAY(),$F178&lt;100),TODAY()-$E178,0))</f>
        <v/>
      </c>
      <c r="J178" s="13" t="n"/>
      <c r="K178" s="13" t="n"/>
      <c r="L178" s="13" t="n"/>
      <c r="M178" s="13" t="n"/>
      <c r="N178" s="13" t="n"/>
      <c r="O178" s="13" t="n"/>
      <c r="P178" s="13" t="n"/>
      <c r="Q178" s="13" t="n"/>
      <c r="R178" s="13" t="n"/>
      <c r="S178" s="13" t="n"/>
      <c r="T178" s="13" t="n"/>
      <c r="U178" s="13" t="n"/>
      <c r="V178" s="13" t="n"/>
      <c r="W178" s="13" t="n"/>
      <c r="X178" s="13" t="n"/>
      <c r="Y178" s="13" t="n"/>
      <c r="Z178" s="13" t="n"/>
      <c r="AA178" s="13" t="n"/>
      <c r="AB178" s="13" t="n"/>
      <c r="AC178" s="13" t="n"/>
      <c r="AD178" s="13" t="n"/>
      <c r="AE178" s="13" t="n"/>
      <c r="AF178" s="13" t="n"/>
      <c r="AG178" s="13" t="n"/>
      <c r="AH178" s="13" t="n"/>
      <c r="AI178" s="13" t="n"/>
      <c r="AJ178" s="13" t="n"/>
      <c r="AK178" s="13" t="n"/>
      <c r="AL178" s="13" t="n"/>
      <c r="AM178" s="13" t="n"/>
      <c r="AN178" s="13" t="n"/>
      <c r="AO178" s="13" t="n"/>
      <c r="AP178" s="13" t="n"/>
      <c r="AQ178" s="13" t="n"/>
      <c r="AR178" s="13" t="n"/>
      <c r="AS178" s="13" t="n"/>
      <c r="AT178" s="13" t="n"/>
      <c r="AU178" s="13" t="n"/>
      <c r="AV178" s="13" t="n"/>
      <c r="AW178" s="13" t="n"/>
      <c r="AX178" s="13" t="n"/>
      <c r="AY178" s="13" t="n"/>
      <c r="AZ178" s="13" t="n"/>
      <c r="BA178" s="13" t="n"/>
      <c r="BB178" s="13" t="n"/>
      <c r="BC178" s="13" t="n"/>
      <c r="BD178" s="13" t="n"/>
      <c r="BE178" s="13" t="n"/>
      <c r="BF178" s="13" t="n"/>
      <c r="BG178" s="13" t="n"/>
      <c r="BH178" s="13" t="n"/>
      <c r="BI178" s="13" t="n"/>
      <c r="BJ178" s="13" t="n"/>
      <c r="BK178" s="13" t="n"/>
      <c r="BL178" s="13" t="n"/>
      <c r="BM178" s="13" t="n"/>
      <c r="BN178" s="13" t="n"/>
      <c r="BO178" s="13" t="n"/>
      <c r="BP178" s="13" t="n"/>
      <c r="BQ178" s="13" t="n"/>
      <c r="BR178" s="13" t="n"/>
      <c r="BS178" s="13" t="n"/>
      <c r="BT178" s="13" t="n"/>
      <c r="BU178" s="13" t="n"/>
      <c r="BV178" s="13" t="n"/>
      <c r="BW178" s="13" t="n"/>
      <c r="BX178" s="13" t="n"/>
      <c r="BY178" s="13" t="n"/>
      <c r="BZ178" s="13" t="n"/>
      <c r="CA178" s="13" t="n"/>
      <c r="CB178" s="13" t="n"/>
      <c r="CC178" s="13" t="n"/>
      <c r="CD178" s="13" t="n"/>
      <c r="CE178" s="13" t="n"/>
      <c r="CF178" s="13" t="n"/>
      <c r="CG178" s="13" t="n"/>
      <c r="CH178" s="13" t="n"/>
      <c r="CI178" s="13" t="n"/>
      <c r="CJ178" s="13" t="n"/>
      <c r="CK178" s="13" t="n"/>
      <c r="CL178" s="13" t="n"/>
      <c r="CM178" s="13" t="n"/>
      <c r="CN178" s="13" t="n"/>
      <c r="CO178" s="13" t="n"/>
      <c r="CP178" s="13" t="n"/>
      <c r="CQ178" s="13" t="n"/>
      <c r="CR178" s="13" t="n"/>
      <c r="CS178" s="13" t="n"/>
      <c r="CT178" s="13" t="n"/>
      <c r="CU178" s="13" t="n"/>
    </row>
    <row r="179" hidden="1" ht="22" customHeight="1">
      <c r="A179" s="75" t="n"/>
      <c r="B179" s="75" t="n"/>
      <c r="C179" s="76" t="n"/>
      <c r="D179" s="77" t="n"/>
      <c r="E179" s="77" t="n"/>
      <c r="F179" s="78" t="n"/>
      <c r="G179" s="57">
        <f>IF(OR($D179="",$E179=""),"",$E179-$D179+1)</f>
        <v/>
      </c>
      <c r="H179" s="15">
        <f>IF($A179="","",IF($F179&gt;=100,"完了",IF(AND($E179&lt;&gt;"",$E179&lt;TODAY()),"遅延",IF(OR($D179="",$D179&gt;TODAY()),"未着手","進行中"))))</f>
        <v/>
      </c>
      <c r="I179" s="57">
        <f>IF(OR($A179="",$E179=""),"",IF(AND($E179&lt;TODAY(),$F179&lt;100),TODAY()-$E179,0))</f>
        <v/>
      </c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16" t="n"/>
      <c r="AI179" s="16" t="n"/>
      <c r="AJ179" s="16" t="n"/>
      <c r="AK179" s="16" t="n"/>
      <c r="AL179" s="16" t="n"/>
      <c r="AM179" s="16" t="n"/>
      <c r="AN179" s="16" t="n"/>
      <c r="AO179" s="16" t="n"/>
      <c r="AP179" s="16" t="n"/>
      <c r="AQ179" s="16" t="n"/>
      <c r="AR179" s="16" t="n"/>
      <c r="AS179" s="16" t="n"/>
      <c r="AT179" s="16" t="n"/>
      <c r="AU179" s="16" t="n"/>
      <c r="AV179" s="16" t="n"/>
      <c r="AW179" s="16" t="n"/>
      <c r="AX179" s="16" t="n"/>
      <c r="AY179" s="16" t="n"/>
      <c r="AZ179" s="16" t="n"/>
      <c r="BA179" s="16" t="n"/>
      <c r="BB179" s="16" t="n"/>
      <c r="BC179" s="16" t="n"/>
      <c r="BD179" s="16" t="n"/>
      <c r="BE179" s="16" t="n"/>
      <c r="BF179" s="16" t="n"/>
      <c r="BG179" s="16" t="n"/>
      <c r="BH179" s="16" t="n"/>
      <c r="BI179" s="16" t="n"/>
      <c r="BJ179" s="16" t="n"/>
      <c r="BK179" s="16" t="n"/>
      <c r="BL179" s="16" t="n"/>
      <c r="BM179" s="16" t="n"/>
      <c r="BN179" s="16" t="n"/>
      <c r="BO179" s="16" t="n"/>
      <c r="BP179" s="16" t="n"/>
      <c r="BQ179" s="16" t="n"/>
      <c r="BR179" s="16" t="n"/>
      <c r="BS179" s="16" t="n"/>
      <c r="BT179" s="16" t="n"/>
      <c r="BU179" s="16" t="n"/>
      <c r="BV179" s="16" t="n"/>
      <c r="BW179" s="16" t="n"/>
      <c r="BX179" s="16" t="n"/>
      <c r="BY179" s="16" t="n"/>
      <c r="BZ179" s="16" t="n"/>
      <c r="CA179" s="16" t="n"/>
      <c r="CB179" s="16" t="n"/>
      <c r="CC179" s="16" t="n"/>
      <c r="CD179" s="16" t="n"/>
      <c r="CE179" s="16" t="n"/>
      <c r="CF179" s="16" t="n"/>
      <c r="CG179" s="16" t="n"/>
      <c r="CH179" s="16" t="n"/>
      <c r="CI179" s="16" t="n"/>
      <c r="CJ179" s="16" t="n"/>
      <c r="CK179" s="16" t="n"/>
      <c r="CL179" s="16" t="n"/>
      <c r="CM179" s="16" t="n"/>
      <c r="CN179" s="16" t="n"/>
      <c r="CO179" s="16" t="n"/>
      <c r="CP179" s="16" t="n"/>
      <c r="CQ179" s="16" t="n"/>
      <c r="CR179" s="16" t="n"/>
      <c r="CS179" s="16" t="n"/>
      <c r="CT179" s="16" t="n"/>
      <c r="CU179" s="16" t="n"/>
    </row>
    <row r="180" hidden="1" ht="22" customHeight="1">
      <c r="A180" s="75" t="n"/>
      <c r="B180" s="75" t="n"/>
      <c r="C180" s="76" t="n"/>
      <c r="D180" s="77" t="n"/>
      <c r="E180" s="77" t="n"/>
      <c r="F180" s="78" t="n"/>
      <c r="G180" s="56">
        <f>IF(OR($D180="",$E180=""),"",$E180-$D180+1)</f>
        <v/>
      </c>
      <c r="H180" s="12">
        <f>IF($A180="","",IF($F180&gt;=100,"完了",IF(AND($E180&lt;&gt;"",$E180&lt;TODAY()),"遅延",IF(OR($D180="",$D180&gt;TODAY()),"未着手","進行中"))))</f>
        <v/>
      </c>
      <c r="I180" s="56">
        <f>IF(OR($A180="",$E180=""),"",IF(AND($E180&lt;TODAY(),$F180&lt;100),TODAY()-$E180,0))</f>
        <v/>
      </c>
      <c r="J180" s="13" t="n"/>
      <c r="K180" s="13" t="n"/>
      <c r="L180" s="13" t="n"/>
      <c r="M180" s="13" t="n"/>
      <c r="N180" s="13" t="n"/>
      <c r="O180" s="13" t="n"/>
      <c r="P180" s="13" t="n"/>
      <c r="Q180" s="13" t="n"/>
      <c r="R180" s="13" t="n"/>
      <c r="S180" s="13" t="n"/>
      <c r="T180" s="13" t="n"/>
      <c r="U180" s="13" t="n"/>
      <c r="V180" s="13" t="n"/>
      <c r="W180" s="13" t="n"/>
      <c r="X180" s="13" t="n"/>
      <c r="Y180" s="13" t="n"/>
      <c r="Z180" s="13" t="n"/>
      <c r="AA180" s="13" t="n"/>
      <c r="AB180" s="13" t="n"/>
      <c r="AC180" s="13" t="n"/>
      <c r="AD180" s="13" t="n"/>
      <c r="AE180" s="13" t="n"/>
      <c r="AF180" s="13" t="n"/>
      <c r="AG180" s="13" t="n"/>
      <c r="AH180" s="13" t="n"/>
      <c r="AI180" s="13" t="n"/>
      <c r="AJ180" s="13" t="n"/>
      <c r="AK180" s="13" t="n"/>
      <c r="AL180" s="13" t="n"/>
      <c r="AM180" s="13" t="n"/>
      <c r="AN180" s="13" t="n"/>
      <c r="AO180" s="13" t="n"/>
      <c r="AP180" s="13" t="n"/>
      <c r="AQ180" s="13" t="n"/>
      <c r="AR180" s="13" t="n"/>
      <c r="AS180" s="13" t="n"/>
      <c r="AT180" s="13" t="n"/>
      <c r="AU180" s="13" t="n"/>
      <c r="AV180" s="13" t="n"/>
      <c r="AW180" s="13" t="n"/>
      <c r="AX180" s="13" t="n"/>
      <c r="AY180" s="13" t="n"/>
      <c r="AZ180" s="13" t="n"/>
      <c r="BA180" s="13" t="n"/>
      <c r="BB180" s="13" t="n"/>
      <c r="BC180" s="13" t="n"/>
      <c r="BD180" s="13" t="n"/>
      <c r="BE180" s="13" t="n"/>
      <c r="BF180" s="13" t="n"/>
      <c r="BG180" s="13" t="n"/>
      <c r="BH180" s="13" t="n"/>
      <c r="BI180" s="13" t="n"/>
      <c r="BJ180" s="13" t="n"/>
      <c r="BK180" s="13" t="n"/>
      <c r="BL180" s="13" t="n"/>
      <c r="BM180" s="13" t="n"/>
      <c r="BN180" s="13" t="n"/>
      <c r="BO180" s="13" t="n"/>
      <c r="BP180" s="13" t="n"/>
      <c r="BQ180" s="13" t="n"/>
      <c r="BR180" s="13" t="n"/>
      <c r="BS180" s="13" t="n"/>
      <c r="BT180" s="13" t="n"/>
      <c r="BU180" s="13" t="n"/>
      <c r="BV180" s="13" t="n"/>
      <c r="BW180" s="13" t="n"/>
      <c r="BX180" s="13" t="n"/>
      <c r="BY180" s="13" t="n"/>
      <c r="BZ180" s="13" t="n"/>
      <c r="CA180" s="13" t="n"/>
      <c r="CB180" s="13" t="n"/>
      <c r="CC180" s="13" t="n"/>
      <c r="CD180" s="13" t="n"/>
      <c r="CE180" s="13" t="n"/>
      <c r="CF180" s="13" t="n"/>
      <c r="CG180" s="13" t="n"/>
      <c r="CH180" s="13" t="n"/>
      <c r="CI180" s="13" t="n"/>
      <c r="CJ180" s="13" t="n"/>
      <c r="CK180" s="13" t="n"/>
      <c r="CL180" s="13" t="n"/>
      <c r="CM180" s="13" t="n"/>
      <c r="CN180" s="13" t="n"/>
      <c r="CO180" s="13" t="n"/>
      <c r="CP180" s="13" t="n"/>
      <c r="CQ180" s="13" t="n"/>
      <c r="CR180" s="13" t="n"/>
      <c r="CS180" s="13" t="n"/>
      <c r="CT180" s="13" t="n"/>
      <c r="CU180" s="13" t="n"/>
    </row>
    <row r="181" hidden="1" ht="22" customHeight="1">
      <c r="A181" s="75" t="n"/>
      <c r="B181" s="75" t="n"/>
      <c r="C181" s="76" t="n"/>
      <c r="D181" s="77" t="n"/>
      <c r="E181" s="77" t="n"/>
      <c r="F181" s="78" t="n"/>
      <c r="G181" s="57">
        <f>IF(OR($D181="",$E181=""),"",$E181-$D181+1)</f>
        <v/>
      </c>
      <c r="H181" s="15">
        <f>IF($A181="","",IF($F181&gt;=100,"完了",IF(AND($E181&lt;&gt;"",$E181&lt;TODAY()),"遅延",IF(OR($D181="",$D181&gt;TODAY()),"未着手","進行中"))))</f>
        <v/>
      </c>
      <c r="I181" s="57">
        <f>IF(OR($A181="",$E181=""),"",IF(AND($E181&lt;TODAY(),$F181&lt;100),TODAY()-$E181,0))</f>
        <v/>
      </c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  <c r="AK181" s="16" t="n"/>
      <c r="AL181" s="16" t="n"/>
      <c r="AM181" s="16" t="n"/>
      <c r="AN181" s="16" t="n"/>
      <c r="AO181" s="16" t="n"/>
      <c r="AP181" s="16" t="n"/>
      <c r="AQ181" s="16" t="n"/>
      <c r="AR181" s="16" t="n"/>
      <c r="AS181" s="16" t="n"/>
      <c r="AT181" s="16" t="n"/>
      <c r="AU181" s="16" t="n"/>
      <c r="AV181" s="16" t="n"/>
      <c r="AW181" s="16" t="n"/>
      <c r="AX181" s="16" t="n"/>
      <c r="AY181" s="16" t="n"/>
      <c r="AZ181" s="16" t="n"/>
      <c r="BA181" s="16" t="n"/>
      <c r="BB181" s="16" t="n"/>
      <c r="BC181" s="16" t="n"/>
      <c r="BD181" s="16" t="n"/>
      <c r="BE181" s="16" t="n"/>
      <c r="BF181" s="16" t="n"/>
      <c r="BG181" s="16" t="n"/>
      <c r="BH181" s="16" t="n"/>
      <c r="BI181" s="16" t="n"/>
      <c r="BJ181" s="16" t="n"/>
      <c r="BK181" s="16" t="n"/>
      <c r="BL181" s="16" t="n"/>
      <c r="BM181" s="16" t="n"/>
      <c r="BN181" s="16" t="n"/>
      <c r="BO181" s="16" t="n"/>
      <c r="BP181" s="16" t="n"/>
      <c r="BQ181" s="16" t="n"/>
      <c r="BR181" s="16" t="n"/>
      <c r="BS181" s="16" t="n"/>
      <c r="BT181" s="16" t="n"/>
      <c r="BU181" s="16" t="n"/>
      <c r="BV181" s="16" t="n"/>
      <c r="BW181" s="16" t="n"/>
      <c r="BX181" s="16" t="n"/>
      <c r="BY181" s="16" t="n"/>
      <c r="BZ181" s="16" t="n"/>
      <c r="CA181" s="16" t="n"/>
      <c r="CB181" s="16" t="n"/>
      <c r="CC181" s="16" t="n"/>
      <c r="CD181" s="16" t="n"/>
      <c r="CE181" s="16" t="n"/>
      <c r="CF181" s="16" t="n"/>
      <c r="CG181" s="16" t="n"/>
      <c r="CH181" s="16" t="n"/>
      <c r="CI181" s="16" t="n"/>
      <c r="CJ181" s="16" t="n"/>
      <c r="CK181" s="16" t="n"/>
      <c r="CL181" s="16" t="n"/>
      <c r="CM181" s="16" t="n"/>
      <c r="CN181" s="16" t="n"/>
      <c r="CO181" s="16" t="n"/>
      <c r="CP181" s="16" t="n"/>
      <c r="CQ181" s="16" t="n"/>
      <c r="CR181" s="16" t="n"/>
      <c r="CS181" s="16" t="n"/>
      <c r="CT181" s="16" t="n"/>
      <c r="CU181" s="16" t="n"/>
    </row>
    <row r="182" hidden="1" ht="22" customHeight="1">
      <c r="A182" s="75" t="n"/>
      <c r="B182" s="75" t="n"/>
      <c r="C182" s="76" t="n"/>
      <c r="D182" s="77" t="n"/>
      <c r="E182" s="77" t="n"/>
      <c r="F182" s="78" t="n"/>
      <c r="G182" s="56">
        <f>IF(OR($D182="",$E182=""),"",$E182-$D182+1)</f>
        <v/>
      </c>
      <c r="H182" s="12">
        <f>IF($A182="","",IF($F182&gt;=100,"完了",IF(AND($E182&lt;&gt;"",$E182&lt;TODAY()),"遅延",IF(OR($D182="",$D182&gt;TODAY()),"未着手","進行中"))))</f>
        <v/>
      </c>
      <c r="I182" s="56">
        <f>IF(OR($A182="",$E182=""),"",IF(AND($E182&lt;TODAY(),$F182&lt;100),TODAY()-$E182,0))</f>
        <v/>
      </c>
      <c r="J182" s="13" t="n"/>
      <c r="K182" s="13" t="n"/>
      <c r="L182" s="13" t="n"/>
      <c r="M182" s="13" t="n"/>
      <c r="N182" s="13" t="n"/>
      <c r="O182" s="13" t="n"/>
      <c r="P182" s="13" t="n"/>
      <c r="Q182" s="13" t="n"/>
      <c r="R182" s="13" t="n"/>
      <c r="S182" s="13" t="n"/>
      <c r="T182" s="13" t="n"/>
      <c r="U182" s="13" t="n"/>
      <c r="V182" s="13" t="n"/>
      <c r="W182" s="13" t="n"/>
      <c r="X182" s="13" t="n"/>
      <c r="Y182" s="13" t="n"/>
      <c r="Z182" s="13" t="n"/>
      <c r="AA182" s="13" t="n"/>
      <c r="AB182" s="13" t="n"/>
      <c r="AC182" s="13" t="n"/>
      <c r="AD182" s="13" t="n"/>
      <c r="AE182" s="13" t="n"/>
      <c r="AF182" s="13" t="n"/>
      <c r="AG182" s="13" t="n"/>
      <c r="AH182" s="13" t="n"/>
      <c r="AI182" s="13" t="n"/>
      <c r="AJ182" s="13" t="n"/>
      <c r="AK182" s="13" t="n"/>
      <c r="AL182" s="13" t="n"/>
      <c r="AM182" s="13" t="n"/>
      <c r="AN182" s="13" t="n"/>
      <c r="AO182" s="13" t="n"/>
      <c r="AP182" s="13" t="n"/>
      <c r="AQ182" s="13" t="n"/>
      <c r="AR182" s="13" t="n"/>
      <c r="AS182" s="13" t="n"/>
      <c r="AT182" s="13" t="n"/>
      <c r="AU182" s="13" t="n"/>
      <c r="AV182" s="13" t="n"/>
      <c r="AW182" s="13" t="n"/>
      <c r="AX182" s="13" t="n"/>
      <c r="AY182" s="13" t="n"/>
      <c r="AZ182" s="13" t="n"/>
      <c r="BA182" s="13" t="n"/>
      <c r="BB182" s="13" t="n"/>
      <c r="BC182" s="13" t="n"/>
      <c r="BD182" s="13" t="n"/>
      <c r="BE182" s="13" t="n"/>
      <c r="BF182" s="13" t="n"/>
      <c r="BG182" s="13" t="n"/>
      <c r="BH182" s="13" t="n"/>
      <c r="BI182" s="13" t="n"/>
      <c r="BJ182" s="13" t="n"/>
      <c r="BK182" s="13" t="n"/>
      <c r="BL182" s="13" t="n"/>
      <c r="BM182" s="13" t="n"/>
      <c r="BN182" s="13" t="n"/>
      <c r="BO182" s="13" t="n"/>
      <c r="BP182" s="13" t="n"/>
      <c r="BQ182" s="13" t="n"/>
      <c r="BR182" s="13" t="n"/>
      <c r="BS182" s="13" t="n"/>
      <c r="BT182" s="13" t="n"/>
      <c r="BU182" s="13" t="n"/>
      <c r="BV182" s="13" t="n"/>
      <c r="BW182" s="13" t="n"/>
      <c r="BX182" s="13" t="n"/>
      <c r="BY182" s="13" t="n"/>
      <c r="BZ182" s="13" t="n"/>
      <c r="CA182" s="13" t="n"/>
      <c r="CB182" s="13" t="n"/>
      <c r="CC182" s="13" t="n"/>
      <c r="CD182" s="13" t="n"/>
      <c r="CE182" s="13" t="n"/>
      <c r="CF182" s="13" t="n"/>
      <c r="CG182" s="13" t="n"/>
      <c r="CH182" s="13" t="n"/>
      <c r="CI182" s="13" t="n"/>
      <c r="CJ182" s="13" t="n"/>
      <c r="CK182" s="13" t="n"/>
      <c r="CL182" s="13" t="n"/>
      <c r="CM182" s="13" t="n"/>
      <c r="CN182" s="13" t="n"/>
      <c r="CO182" s="13" t="n"/>
      <c r="CP182" s="13" t="n"/>
      <c r="CQ182" s="13" t="n"/>
      <c r="CR182" s="13" t="n"/>
      <c r="CS182" s="13" t="n"/>
      <c r="CT182" s="13" t="n"/>
      <c r="CU182" s="13" t="n"/>
    </row>
    <row r="183" hidden="1" ht="22" customHeight="1">
      <c r="A183" s="75" t="n"/>
      <c r="B183" s="75" t="n"/>
      <c r="C183" s="76" t="n"/>
      <c r="D183" s="77" t="n"/>
      <c r="E183" s="77" t="n"/>
      <c r="F183" s="78" t="n"/>
      <c r="G183" s="57">
        <f>IF(OR($D183="",$E183=""),"",$E183-$D183+1)</f>
        <v/>
      </c>
      <c r="H183" s="15">
        <f>IF($A183="","",IF($F183&gt;=100,"完了",IF(AND($E183&lt;&gt;"",$E183&lt;TODAY()),"遅延",IF(OR($D183="",$D183&gt;TODAY()),"未着手","進行中"))))</f>
        <v/>
      </c>
      <c r="I183" s="57">
        <f>IF(OR($A183="",$E183=""),"",IF(AND($E183&lt;TODAY(),$F183&lt;100),TODAY()-$E183,0))</f>
        <v/>
      </c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16" t="n"/>
      <c r="AI183" s="16" t="n"/>
      <c r="AJ183" s="16" t="n"/>
      <c r="AK183" s="16" t="n"/>
      <c r="AL183" s="16" t="n"/>
      <c r="AM183" s="16" t="n"/>
      <c r="AN183" s="16" t="n"/>
      <c r="AO183" s="16" t="n"/>
      <c r="AP183" s="16" t="n"/>
      <c r="AQ183" s="16" t="n"/>
      <c r="AR183" s="16" t="n"/>
      <c r="AS183" s="16" t="n"/>
      <c r="AT183" s="16" t="n"/>
      <c r="AU183" s="16" t="n"/>
      <c r="AV183" s="16" t="n"/>
      <c r="AW183" s="16" t="n"/>
      <c r="AX183" s="16" t="n"/>
      <c r="AY183" s="16" t="n"/>
      <c r="AZ183" s="16" t="n"/>
      <c r="BA183" s="16" t="n"/>
      <c r="BB183" s="16" t="n"/>
      <c r="BC183" s="16" t="n"/>
      <c r="BD183" s="16" t="n"/>
      <c r="BE183" s="16" t="n"/>
      <c r="BF183" s="16" t="n"/>
      <c r="BG183" s="16" t="n"/>
      <c r="BH183" s="16" t="n"/>
      <c r="BI183" s="16" t="n"/>
      <c r="BJ183" s="16" t="n"/>
      <c r="BK183" s="16" t="n"/>
      <c r="BL183" s="16" t="n"/>
      <c r="BM183" s="16" t="n"/>
      <c r="BN183" s="16" t="n"/>
      <c r="BO183" s="16" t="n"/>
      <c r="BP183" s="16" t="n"/>
      <c r="BQ183" s="16" t="n"/>
      <c r="BR183" s="16" t="n"/>
      <c r="BS183" s="16" t="n"/>
      <c r="BT183" s="16" t="n"/>
      <c r="BU183" s="16" t="n"/>
      <c r="BV183" s="16" t="n"/>
      <c r="BW183" s="16" t="n"/>
      <c r="BX183" s="16" t="n"/>
      <c r="BY183" s="16" t="n"/>
      <c r="BZ183" s="16" t="n"/>
      <c r="CA183" s="16" t="n"/>
      <c r="CB183" s="16" t="n"/>
      <c r="CC183" s="16" t="n"/>
      <c r="CD183" s="16" t="n"/>
      <c r="CE183" s="16" t="n"/>
      <c r="CF183" s="16" t="n"/>
      <c r="CG183" s="16" t="n"/>
      <c r="CH183" s="16" t="n"/>
      <c r="CI183" s="16" t="n"/>
      <c r="CJ183" s="16" t="n"/>
      <c r="CK183" s="16" t="n"/>
      <c r="CL183" s="16" t="n"/>
      <c r="CM183" s="16" t="n"/>
      <c r="CN183" s="16" t="n"/>
      <c r="CO183" s="16" t="n"/>
      <c r="CP183" s="16" t="n"/>
      <c r="CQ183" s="16" t="n"/>
      <c r="CR183" s="16" t="n"/>
      <c r="CS183" s="16" t="n"/>
      <c r="CT183" s="16" t="n"/>
      <c r="CU183" s="16" t="n"/>
    </row>
    <row r="184" hidden="1" ht="22" customHeight="1">
      <c r="A184" s="75" t="n"/>
      <c r="B184" s="75" t="n"/>
      <c r="C184" s="76" t="n"/>
      <c r="D184" s="77" t="n"/>
      <c r="E184" s="77" t="n"/>
      <c r="F184" s="78" t="n"/>
      <c r="G184" s="56">
        <f>IF(OR($D184="",$E184=""),"",$E184-$D184+1)</f>
        <v/>
      </c>
      <c r="H184" s="12">
        <f>IF($A184="","",IF($F184&gt;=100,"完了",IF(AND($E184&lt;&gt;"",$E184&lt;TODAY()),"遅延",IF(OR($D184="",$D184&gt;TODAY()),"未着手","進行中"))))</f>
        <v/>
      </c>
      <c r="I184" s="56">
        <f>IF(OR($A184="",$E184=""),"",IF(AND($E184&lt;TODAY(),$F184&lt;100),TODAY()-$E184,0))</f>
        <v/>
      </c>
      <c r="J184" s="13" t="n"/>
      <c r="K184" s="13" t="n"/>
      <c r="L184" s="13" t="n"/>
      <c r="M184" s="13" t="n"/>
      <c r="N184" s="13" t="n"/>
      <c r="O184" s="13" t="n"/>
      <c r="P184" s="13" t="n"/>
      <c r="Q184" s="13" t="n"/>
      <c r="R184" s="13" t="n"/>
      <c r="S184" s="13" t="n"/>
      <c r="T184" s="13" t="n"/>
      <c r="U184" s="13" t="n"/>
      <c r="V184" s="13" t="n"/>
      <c r="W184" s="13" t="n"/>
      <c r="X184" s="13" t="n"/>
      <c r="Y184" s="13" t="n"/>
      <c r="Z184" s="13" t="n"/>
      <c r="AA184" s="13" t="n"/>
      <c r="AB184" s="13" t="n"/>
      <c r="AC184" s="13" t="n"/>
      <c r="AD184" s="13" t="n"/>
      <c r="AE184" s="13" t="n"/>
      <c r="AF184" s="13" t="n"/>
      <c r="AG184" s="13" t="n"/>
      <c r="AH184" s="13" t="n"/>
      <c r="AI184" s="13" t="n"/>
      <c r="AJ184" s="13" t="n"/>
      <c r="AK184" s="13" t="n"/>
      <c r="AL184" s="13" t="n"/>
      <c r="AM184" s="13" t="n"/>
      <c r="AN184" s="13" t="n"/>
      <c r="AO184" s="13" t="n"/>
      <c r="AP184" s="13" t="n"/>
      <c r="AQ184" s="13" t="n"/>
      <c r="AR184" s="13" t="n"/>
      <c r="AS184" s="13" t="n"/>
      <c r="AT184" s="13" t="n"/>
      <c r="AU184" s="13" t="n"/>
      <c r="AV184" s="13" t="n"/>
      <c r="AW184" s="13" t="n"/>
      <c r="AX184" s="13" t="n"/>
      <c r="AY184" s="13" t="n"/>
      <c r="AZ184" s="13" t="n"/>
      <c r="BA184" s="13" t="n"/>
      <c r="BB184" s="13" t="n"/>
      <c r="BC184" s="13" t="n"/>
      <c r="BD184" s="13" t="n"/>
      <c r="BE184" s="13" t="n"/>
      <c r="BF184" s="13" t="n"/>
      <c r="BG184" s="13" t="n"/>
      <c r="BH184" s="13" t="n"/>
      <c r="BI184" s="13" t="n"/>
      <c r="BJ184" s="13" t="n"/>
      <c r="BK184" s="13" t="n"/>
      <c r="BL184" s="13" t="n"/>
      <c r="BM184" s="13" t="n"/>
      <c r="BN184" s="13" t="n"/>
      <c r="BO184" s="13" t="n"/>
      <c r="BP184" s="13" t="n"/>
      <c r="BQ184" s="13" t="n"/>
      <c r="BR184" s="13" t="n"/>
      <c r="BS184" s="13" t="n"/>
      <c r="BT184" s="13" t="n"/>
      <c r="BU184" s="13" t="n"/>
      <c r="BV184" s="13" t="n"/>
      <c r="BW184" s="13" t="n"/>
      <c r="BX184" s="13" t="n"/>
      <c r="BY184" s="13" t="n"/>
      <c r="BZ184" s="13" t="n"/>
      <c r="CA184" s="13" t="n"/>
      <c r="CB184" s="13" t="n"/>
      <c r="CC184" s="13" t="n"/>
      <c r="CD184" s="13" t="n"/>
      <c r="CE184" s="13" t="n"/>
      <c r="CF184" s="13" t="n"/>
      <c r="CG184" s="13" t="n"/>
      <c r="CH184" s="13" t="n"/>
      <c r="CI184" s="13" t="n"/>
      <c r="CJ184" s="13" t="n"/>
      <c r="CK184" s="13" t="n"/>
      <c r="CL184" s="13" t="n"/>
      <c r="CM184" s="13" t="n"/>
      <c r="CN184" s="13" t="n"/>
      <c r="CO184" s="13" t="n"/>
      <c r="CP184" s="13" t="n"/>
      <c r="CQ184" s="13" t="n"/>
      <c r="CR184" s="13" t="n"/>
      <c r="CS184" s="13" t="n"/>
      <c r="CT184" s="13" t="n"/>
      <c r="CU184" s="13" t="n"/>
    </row>
    <row r="185" hidden="1" ht="22" customHeight="1">
      <c r="A185" s="75" t="n"/>
      <c r="B185" s="75" t="n"/>
      <c r="C185" s="76" t="n"/>
      <c r="D185" s="77" t="n"/>
      <c r="E185" s="77" t="n"/>
      <c r="F185" s="78" t="n"/>
      <c r="G185" s="57">
        <f>IF(OR($D185="",$E185=""),"",$E185-$D185+1)</f>
        <v/>
      </c>
      <c r="H185" s="15">
        <f>IF($A185="","",IF($F185&gt;=100,"完了",IF(AND($E185&lt;&gt;"",$E185&lt;TODAY()),"遅延",IF(OR($D185="",$D185&gt;TODAY()),"未着手","進行中"))))</f>
        <v/>
      </c>
      <c r="I185" s="57">
        <f>IF(OR($A185="",$E185=""),"",IF(AND($E185&lt;TODAY(),$F185&lt;100),TODAY()-$E185,0))</f>
        <v/>
      </c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16" t="n"/>
      <c r="AI185" s="16" t="n"/>
      <c r="AJ185" s="16" t="n"/>
      <c r="AK185" s="16" t="n"/>
      <c r="AL185" s="16" t="n"/>
      <c r="AM185" s="16" t="n"/>
      <c r="AN185" s="16" t="n"/>
      <c r="AO185" s="16" t="n"/>
      <c r="AP185" s="16" t="n"/>
      <c r="AQ185" s="16" t="n"/>
      <c r="AR185" s="16" t="n"/>
      <c r="AS185" s="16" t="n"/>
      <c r="AT185" s="16" t="n"/>
      <c r="AU185" s="16" t="n"/>
      <c r="AV185" s="16" t="n"/>
      <c r="AW185" s="16" t="n"/>
      <c r="AX185" s="16" t="n"/>
      <c r="AY185" s="16" t="n"/>
      <c r="AZ185" s="16" t="n"/>
      <c r="BA185" s="16" t="n"/>
      <c r="BB185" s="16" t="n"/>
      <c r="BC185" s="16" t="n"/>
      <c r="BD185" s="16" t="n"/>
      <c r="BE185" s="16" t="n"/>
      <c r="BF185" s="16" t="n"/>
      <c r="BG185" s="16" t="n"/>
      <c r="BH185" s="16" t="n"/>
      <c r="BI185" s="16" t="n"/>
      <c r="BJ185" s="16" t="n"/>
      <c r="BK185" s="16" t="n"/>
      <c r="BL185" s="16" t="n"/>
      <c r="BM185" s="16" t="n"/>
      <c r="BN185" s="16" t="n"/>
      <c r="BO185" s="16" t="n"/>
      <c r="BP185" s="16" t="n"/>
      <c r="BQ185" s="16" t="n"/>
      <c r="BR185" s="16" t="n"/>
      <c r="BS185" s="16" t="n"/>
      <c r="BT185" s="16" t="n"/>
      <c r="BU185" s="16" t="n"/>
      <c r="BV185" s="16" t="n"/>
      <c r="BW185" s="16" t="n"/>
      <c r="BX185" s="16" t="n"/>
      <c r="BY185" s="16" t="n"/>
      <c r="BZ185" s="16" t="n"/>
      <c r="CA185" s="16" t="n"/>
      <c r="CB185" s="16" t="n"/>
      <c r="CC185" s="16" t="n"/>
      <c r="CD185" s="16" t="n"/>
      <c r="CE185" s="16" t="n"/>
      <c r="CF185" s="16" t="n"/>
      <c r="CG185" s="16" t="n"/>
      <c r="CH185" s="16" t="n"/>
      <c r="CI185" s="16" t="n"/>
      <c r="CJ185" s="16" t="n"/>
      <c r="CK185" s="16" t="n"/>
      <c r="CL185" s="16" t="n"/>
      <c r="CM185" s="16" t="n"/>
      <c r="CN185" s="16" t="n"/>
      <c r="CO185" s="16" t="n"/>
      <c r="CP185" s="16" t="n"/>
      <c r="CQ185" s="16" t="n"/>
      <c r="CR185" s="16" t="n"/>
      <c r="CS185" s="16" t="n"/>
      <c r="CT185" s="16" t="n"/>
      <c r="CU185" s="16" t="n"/>
    </row>
    <row r="186" hidden="1" ht="22" customHeight="1">
      <c r="A186" s="75" t="n"/>
      <c r="B186" s="75" t="n"/>
      <c r="C186" s="76" t="n"/>
      <c r="D186" s="77" t="n"/>
      <c r="E186" s="77" t="n"/>
      <c r="F186" s="78" t="n"/>
      <c r="G186" s="56">
        <f>IF(OR($D186="",$E186=""),"",$E186-$D186+1)</f>
        <v/>
      </c>
      <c r="H186" s="12">
        <f>IF($A186="","",IF($F186&gt;=100,"完了",IF(AND($E186&lt;&gt;"",$E186&lt;TODAY()),"遅延",IF(OR($D186="",$D186&gt;TODAY()),"未着手","進行中"))))</f>
        <v/>
      </c>
      <c r="I186" s="56">
        <f>IF(OR($A186="",$E186=""),"",IF(AND($E186&lt;TODAY(),$F186&lt;100),TODAY()-$E186,0))</f>
        <v/>
      </c>
      <c r="J186" s="13" t="n"/>
      <c r="K186" s="13" t="n"/>
      <c r="L186" s="13" t="n"/>
      <c r="M186" s="13" t="n"/>
      <c r="N186" s="13" t="n"/>
      <c r="O186" s="13" t="n"/>
      <c r="P186" s="13" t="n"/>
      <c r="Q186" s="13" t="n"/>
      <c r="R186" s="13" t="n"/>
      <c r="S186" s="13" t="n"/>
      <c r="T186" s="13" t="n"/>
      <c r="U186" s="13" t="n"/>
      <c r="V186" s="13" t="n"/>
      <c r="W186" s="13" t="n"/>
      <c r="X186" s="13" t="n"/>
      <c r="Y186" s="13" t="n"/>
      <c r="Z186" s="13" t="n"/>
      <c r="AA186" s="13" t="n"/>
      <c r="AB186" s="13" t="n"/>
      <c r="AC186" s="13" t="n"/>
      <c r="AD186" s="13" t="n"/>
      <c r="AE186" s="13" t="n"/>
      <c r="AF186" s="13" t="n"/>
      <c r="AG186" s="13" t="n"/>
      <c r="AH186" s="13" t="n"/>
      <c r="AI186" s="13" t="n"/>
      <c r="AJ186" s="13" t="n"/>
      <c r="AK186" s="13" t="n"/>
      <c r="AL186" s="13" t="n"/>
      <c r="AM186" s="13" t="n"/>
      <c r="AN186" s="13" t="n"/>
      <c r="AO186" s="13" t="n"/>
      <c r="AP186" s="13" t="n"/>
      <c r="AQ186" s="13" t="n"/>
      <c r="AR186" s="13" t="n"/>
      <c r="AS186" s="13" t="n"/>
      <c r="AT186" s="13" t="n"/>
      <c r="AU186" s="13" t="n"/>
      <c r="AV186" s="13" t="n"/>
      <c r="AW186" s="13" t="n"/>
      <c r="AX186" s="13" t="n"/>
      <c r="AY186" s="13" t="n"/>
      <c r="AZ186" s="13" t="n"/>
      <c r="BA186" s="13" t="n"/>
      <c r="BB186" s="13" t="n"/>
      <c r="BC186" s="13" t="n"/>
      <c r="BD186" s="13" t="n"/>
      <c r="BE186" s="13" t="n"/>
      <c r="BF186" s="13" t="n"/>
      <c r="BG186" s="13" t="n"/>
      <c r="BH186" s="13" t="n"/>
      <c r="BI186" s="13" t="n"/>
      <c r="BJ186" s="13" t="n"/>
      <c r="BK186" s="13" t="n"/>
      <c r="BL186" s="13" t="n"/>
      <c r="BM186" s="13" t="n"/>
      <c r="BN186" s="13" t="n"/>
      <c r="BO186" s="13" t="n"/>
      <c r="BP186" s="13" t="n"/>
      <c r="BQ186" s="13" t="n"/>
      <c r="BR186" s="13" t="n"/>
      <c r="BS186" s="13" t="n"/>
      <c r="BT186" s="13" t="n"/>
      <c r="BU186" s="13" t="n"/>
      <c r="BV186" s="13" t="n"/>
      <c r="BW186" s="13" t="n"/>
      <c r="BX186" s="13" t="n"/>
      <c r="BY186" s="13" t="n"/>
      <c r="BZ186" s="13" t="n"/>
      <c r="CA186" s="13" t="n"/>
      <c r="CB186" s="13" t="n"/>
      <c r="CC186" s="13" t="n"/>
      <c r="CD186" s="13" t="n"/>
      <c r="CE186" s="13" t="n"/>
      <c r="CF186" s="13" t="n"/>
      <c r="CG186" s="13" t="n"/>
      <c r="CH186" s="13" t="n"/>
      <c r="CI186" s="13" t="n"/>
      <c r="CJ186" s="13" t="n"/>
      <c r="CK186" s="13" t="n"/>
      <c r="CL186" s="13" t="n"/>
      <c r="CM186" s="13" t="n"/>
      <c r="CN186" s="13" t="n"/>
      <c r="CO186" s="13" t="n"/>
      <c r="CP186" s="13" t="n"/>
      <c r="CQ186" s="13" t="n"/>
      <c r="CR186" s="13" t="n"/>
      <c r="CS186" s="13" t="n"/>
      <c r="CT186" s="13" t="n"/>
      <c r="CU186" s="13" t="n"/>
    </row>
    <row r="187" hidden="1" ht="22" customHeight="1">
      <c r="A187" s="75" t="n"/>
      <c r="B187" s="75" t="n"/>
      <c r="C187" s="76" t="n"/>
      <c r="D187" s="77" t="n"/>
      <c r="E187" s="77" t="n"/>
      <c r="F187" s="78" t="n"/>
      <c r="G187" s="57">
        <f>IF(OR($D187="",$E187=""),"",$E187-$D187+1)</f>
        <v/>
      </c>
      <c r="H187" s="15">
        <f>IF($A187="","",IF($F187&gt;=100,"完了",IF(AND($E187&lt;&gt;"",$E187&lt;TODAY()),"遅延",IF(OR($D187="",$D187&gt;TODAY()),"未着手","進行中"))))</f>
        <v/>
      </c>
      <c r="I187" s="57">
        <f>IF(OR($A187="",$E187=""),"",IF(AND($E187&lt;TODAY(),$F187&lt;100),TODAY()-$E187,0))</f>
        <v/>
      </c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16" t="n"/>
      <c r="AI187" s="16" t="n"/>
      <c r="AJ187" s="16" t="n"/>
      <c r="AK187" s="16" t="n"/>
      <c r="AL187" s="16" t="n"/>
      <c r="AM187" s="16" t="n"/>
      <c r="AN187" s="16" t="n"/>
      <c r="AO187" s="16" t="n"/>
      <c r="AP187" s="16" t="n"/>
      <c r="AQ187" s="16" t="n"/>
      <c r="AR187" s="16" t="n"/>
      <c r="AS187" s="16" t="n"/>
      <c r="AT187" s="16" t="n"/>
      <c r="AU187" s="16" t="n"/>
      <c r="AV187" s="16" t="n"/>
      <c r="AW187" s="16" t="n"/>
      <c r="AX187" s="16" t="n"/>
      <c r="AY187" s="16" t="n"/>
      <c r="AZ187" s="16" t="n"/>
      <c r="BA187" s="16" t="n"/>
      <c r="BB187" s="16" t="n"/>
      <c r="BC187" s="16" t="n"/>
      <c r="BD187" s="16" t="n"/>
      <c r="BE187" s="16" t="n"/>
      <c r="BF187" s="16" t="n"/>
      <c r="BG187" s="16" t="n"/>
      <c r="BH187" s="16" t="n"/>
      <c r="BI187" s="16" t="n"/>
      <c r="BJ187" s="16" t="n"/>
      <c r="BK187" s="16" t="n"/>
      <c r="BL187" s="16" t="n"/>
      <c r="BM187" s="16" t="n"/>
      <c r="BN187" s="16" t="n"/>
      <c r="BO187" s="16" t="n"/>
      <c r="BP187" s="16" t="n"/>
      <c r="BQ187" s="16" t="n"/>
      <c r="BR187" s="16" t="n"/>
      <c r="BS187" s="16" t="n"/>
      <c r="BT187" s="16" t="n"/>
      <c r="BU187" s="16" t="n"/>
      <c r="BV187" s="16" t="n"/>
      <c r="BW187" s="16" t="n"/>
      <c r="BX187" s="16" t="n"/>
      <c r="BY187" s="16" t="n"/>
      <c r="BZ187" s="16" t="n"/>
      <c r="CA187" s="16" t="n"/>
      <c r="CB187" s="16" t="n"/>
      <c r="CC187" s="16" t="n"/>
      <c r="CD187" s="16" t="n"/>
      <c r="CE187" s="16" t="n"/>
      <c r="CF187" s="16" t="n"/>
      <c r="CG187" s="16" t="n"/>
      <c r="CH187" s="16" t="n"/>
      <c r="CI187" s="16" t="n"/>
      <c r="CJ187" s="16" t="n"/>
      <c r="CK187" s="16" t="n"/>
      <c r="CL187" s="16" t="n"/>
      <c r="CM187" s="16" t="n"/>
      <c r="CN187" s="16" t="n"/>
      <c r="CO187" s="16" t="n"/>
      <c r="CP187" s="16" t="n"/>
      <c r="CQ187" s="16" t="n"/>
      <c r="CR187" s="16" t="n"/>
      <c r="CS187" s="16" t="n"/>
      <c r="CT187" s="16" t="n"/>
      <c r="CU187" s="16" t="n"/>
    </row>
    <row r="188" hidden="1" ht="22" customHeight="1">
      <c r="A188" s="75" t="n"/>
      <c r="B188" s="75" t="n"/>
      <c r="C188" s="76" t="n"/>
      <c r="D188" s="77" t="n"/>
      <c r="E188" s="77" t="n"/>
      <c r="F188" s="78" t="n"/>
      <c r="G188" s="56">
        <f>IF(OR($D188="",$E188=""),"",$E188-$D188+1)</f>
        <v/>
      </c>
      <c r="H188" s="12">
        <f>IF($A188="","",IF($F188&gt;=100,"完了",IF(AND($E188&lt;&gt;"",$E188&lt;TODAY()),"遅延",IF(OR($D188="",$D188&gt;TODAY()),"未着手","進行中"))))</f>
        <v/>
      </c>
      <c r="I188" s="56">
        <f>IF(OR($A188="",$E188=""),"",IF(AND($E188&lt;TODAY(),$F188&lt;100),TODAY()-$E188,0))</f>
        <v/>
      </c>
      <c r="J188" s="13" t="n"/>
      <c r="K188" s="13" t="n"/>
      <c r="L188" s="13" t="n"/>
      <c r="M188" s="13" t="n"/>
      <c r="N188" s="13" t="n"/>
      <c r="O188" s="13" t="n"/>
      <c r="P188" s="13" t="n"/>
      <c r="Q188" s="13" t="n"/>
      <c r="R188" s="13" t="n"/>
      <c r="S188" s="13" t="n"/>
      <c r="T188" s="13" t="n"/>
      <c r="U188" s="13" t="n"/>
      <c r="V188" s="13" t="n"/>
      <c r="W188" s="13" t="n"/>
      <c r="X188" s="13" t="n"/>
      <c r="Y188" s="13" t="n"/>
      <c r="Z188" s="13" t="n"/>
      <c r="AA188" s="13" t="n"/>
      <c r="AB188" s="13" t="n"/>
      <c r="AC188" s="13" t="n"/>
      <c r="AD188" s="13" t="n"/>
      <c r="AE188" s="13" t="n"/>
      <c r="AF188" s="13" t="n"/>
      <c r="AG188" s="13" t="n"/>
      <c r="AH188" s="13" t="n"/>
      <c r="AI188" s="13" t="n"/>
      <c r="AJ188" s="13" t="n"/>
      <c r="AK188" s="13" t="n"/>
      <c r="AL188" s="13" t="n"/>
      <c r="AM188" s="13" t="n"/>
      <c r="AN188" s="13" t="n"/>
      <c r="AO188" s="13" t="n"/>
      <c r="AP188" s="13" t="n"/>
      <c r="AQ188" s="13" t="n"/>
      <c r="AR188" s="13" t="n"/>
      <c r="AS188" s="13" t="n"/>
      <c r="AT188" s="13" t="n"/>
      <c r="AU188" s="13" t="n"/>
      <c r="AV188" s="13" t="n"/>
      <c r="AW188" s="13" t="n"/>
      <c r="AX188" s="13" t="n"/>
      <c r="AY188" s="13" t="n"/>
      <c r="AZ188" s="13" t="n"/>
      <c r="BA188" s="13" t="n"/>
      <c r="BB188" s="13" t="n"/>
      <c r="BC188" s="13" t="n"/>
      <c r="BD188" s="13" t="n"/>
      <c r="BE188" s="13" t="n"/>
      <c r="BF188" s="13" t="n"/>
      <c r="BG188" s="13" t="n"/>
      <c r="BH188" s="13" t="n"/>
      <c r="BI188" s="13" t="n"/>
      <c r="BJ188" s="13" t="n"/>
      <c r="BK188" s="13" t="n"/>
      <c r="BL188" s="13" t="n"/>
      <c r="BM188" s="13" t="n"/>
      <c r="BN188" s="13" t="n"/>
      <c r="BO188" s="13" t="n"/>
      <c r="BP188" s="13" t="n"/>
      <c r="BQ188" s="13" t="n"/>
      <c r="BR188" s="13" t="n"/>
      <c r="BS188" s="13" t="n"/>
      <c r="BT188" s="13" t="n"/>
      <c r="BU188" s="13" t="n"/>
      <c r="BV188" s="13" t="n"/>
      <c r="BW188" s="13" t="n"/>
      <c r="BX188" s="13" t="n"/>
      <c r="BY188" s="13" t="n"/>
      <c r="BZ188" s="13" t="n"/>
      <c r="CA188" s="13" t="n"/>
      <c r="CB188" s="13" t="n"/>
      <c r="CC188" s="13" t="n"/>
      <c r="CD188" s="13" t="n"/>
      <c r="CE188" s="13" t="n"/>
      <c r="CF188" s="13" t="n"/>
      <c r="CG188" s="13" t="n"/>
      <c r="CH188" s="13" t="n"/>
      <c r="CI188" s="13" t="n"/>
      <c r="CJ188" s="13" t="n"/>
      <c r="CK188" s="13" t="n"/>
      <c r="CL188" s="13" t="n"/>
      <c r="CM188" s="13" t="n"/>
      <c r="CN188" s="13" t="n"/>
      <c r="CO188" s="13" t="n"/>
      <c r="CP188" s="13" t="n"/>
      <c r="CQ188" s="13" t="n"/>
      <c r="CR188" s="13" t="n"/>
      <c r="CS188" s="13" t="n"/>
      <c r="CT188" s="13" t="n"/>
      <c r="CU188" s="13" t="n"/>
    </row>
    <row r="189" hidden="1" ht="22" customHeight="1">
      <c r="A189" s="75" t="n"/>
      <c r="B189" s="75" t="n"/>
      <c r="C189" s="76" t="n"/>
      <c r="D189" s="77" t="n"/>
      <c r="E189" s="77" t="n"/>
      <c r="F189" s="78" t="n"/>
      <c r="G189" s="57">
        <f>IF(OR($D189="",$E189=""),"",$E189-$D189+1)</f>
        <v/>
      </c>
      <c r="H189" s="15">
        <f>IF($A189="","",IF($F189&gt;=100,"完了",IF(AND($E189&lt;&gt;"",$E189&lt;TODAY()),"遅延",IF(OR($D189="",$D189&gt;TODAY()),"未着手","進行中"))))</f>
        <v/>
      </c>
      <c r="I189" s="57">
        <f>IF(OR($A189="",$E189=""),"",IF(AND($E189&lt;TODAY(),$F189&lt;100),TODAY()-$E189,0))</f>
        <v/>
      </c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16" t="n"/>
      <c r="AI189" s="16" t="n"/>
      <c r="AJ189" s="16" t="n"/>
      <c r="AK189" s="16" t="n"/>
      <c r="AL189" s="16" t="n"/>
      <c r="AM189" s="16" t="n"/>
      <c r="AN189" s="16" t="n"/>
      <c r="AO189" s="16" t="n"/>
      <c r="AP189" s="16" t="n"/>
      <c r="AQ189" s="16" t="n"/>
      <c r="AR189" s="16" t="n"/>
      <c r="AS189" s="16" t="n"/>
      <c r="AT189" s="16" t="n"/>
      <c r="AU189" s="16" t="n"/>
      <c r="AV189" s="16" t="n"/>
      <c r="AW189" s="16" t="n"/>
      <c r="AX189" s="16" t="n"/>
      <c r="AY189" s="16" t="n"/>
      <c r="AZ189" s="16" t="n"/>
      <c r="BA189" s="16" t="n"/>
      <c r="BB189" s="16" t="n"/>
      <c r="BC189" s="16" t="n"/>
      <c r="BD189" s="16" t="n"/>
      <c r="BE189" s="16" t="n"/>
      <c r="BF189" s="16" t="n"/>
      <c r="BG189" s="16" t="n"/>
      <c r="BH189" s="16" t="n"/>
      <c r="BI189" s="16" t="n"/>
      <c r="BJ189" s="16" t="n"/>
      <c r="BK189" s="16" t="n"/>
      <c r="BL189" s="16" t="n"/>
      <c r="BM189" s="16" t="n"/>
      <c r="BN189" s="16" t="n"/>
      <c r="BO189" s="16" t="n"/>
      <c r="BP189" s="16" t="n"/>
      <c r="BQ189" s="16" t="n"/>
      <c r="BR189" s="16" t="n"/>
      <c r="BS189" s="16" t="n"/>
      <c r="BT189" s="16" t="n"/>
      <c r="BU189" s="16" t="n"/>
      <c r="BV189" s="16" t="n"/>
      <c r="BW189" s="16" t="n"/>
      <c r="BX189" s="16" t="n"/>
      <c r="BY189" s="16" t="n"/>
      <c r="BZ189" s="16" t="n"/>
      <c r="CA189" s="16" t="n"/>
      <c r="CB189" s="16" t="n"/>
      <c r="CC189" s="16" t="n"/>
      <c r="CD189" s="16" t="n"/>
      <c r="CE189" s="16" t="n"/>
      <c r="CF189" s="16" t="n"/>
      <c r="CG189" s="16" t="n"/>
      <c r="CH189" s="16" t="n"/>
      <c r="CI189" s="16" t="n"/>
      <c r="CJ189" s="16" t="n"/>
      <c r="CK189" s="16" t="n"/>
      <c r="CL189" s="16" t="n"/>
      <c r="CM189" s="16" t="n"/>
      <c r="CN189" s="16" t="n"/>
      <c r="CO189" s="16" t="n"/>
      <c r="CP189" s="16" t="n"/>
      <c r="CQ189" s="16" t="n"/>
      <c r="CR189" s="16" t="n"/>
      <c r="CS189" s="16" t="n"/>
      <c r="CT189" s="16" t="n"/>
      <c r="CU189" s="16" t="n"/>
    </row>
    <row r="190" hidden="1" ht="22" customHeight="1">
      <c r="A190" s="75" t="n"/>
      <c r="B190" s="75" t="n"/>
      <c r="C190" s="76" t="n"/>
      <c r="D190" s="77" t="n"/>
      <c r="E190" s="77" t="n"/>
      <c r="F190" s="78" t="n"/>
      <c r="G190" s="56">
        <f>IF(OR($D190="",$E190=""),"",$E190-$D190+1)</f>
        <v/>
      </c>
      <c r="H190" s="12">
        <f>IF($A190="","",IF($F190&gt;=100,"完了",IF(AND($E190&lt;&gt;"",$E190&lt;TODAY()),"遅延",IF(OR($D190="",$D190&gt;TODAY()),"未着手","進行中"))))</f>
        <v/>
      </c>
      <c r="I190" s="56">
        <f>IF(OR($A190="",$E190=""),"",IF(AND($E190&lt;TODAY(),$F190&lt;100),TODAY()-$E190,0))</f>
        <v/>
      </c>
      <c r="J190" s="13" t="n"/>
      <c r="K190" s="13" t="n"/>
      <c r="L190" s="13" t="n"/>
      <c r="M190" s="13" t="n"/>
      <c r="N190" s="13" t="n"/>
      <c r="O190" s="13" t="n"/>
      <c r="P190" s="13" t="n"/>
      <c r="Q190" s="13" t="n"/>
      <c r="R190" s="13" t="n"/>
      <c r="S190" s="13" t="n"/>
      <c r="T190" s="13" t="n"/>
      <c r="U190" s="13" t="n"/>
      <c r="V190" s="13" t="n"/>
      <c r="W190" s="13" t="n"/>
      <c r="X190" s="13" t="n"/>
      <c r="Y190" s="13" t="n"/>
      <c r="Z190" s="13" t="n"/>
      <c r="AA190" s="13" t="n"/>
      <c r="AB190" s="13" t="n"/>
      <c r="AC190" s="13" t="n"/>
      <c r="AD190" s="13" t="n"/>
      <c r="AE190" s="13" t="n"/>
      <c r="AF190" s="13" t="n"/>
      <c r="AG190" s="13" t="n"/>
      <c r="AH190" s="13" t="n"/>
      <c r="AI190" s="13" t="n"/>
      <c r="AJ190" s="13" t="n"/>
      <c r="AK190" s="13" t="n"/>
      <c r="AL190" s="13" t="n"/>
      <c r="AM190" s="13" t="n"/>
      <c r="AN190" s="13" t="n"/>
      <c r="AO190" s="13" t="n"/>
      <c r="AP190" s="13" t="n"/>
      <c r="AQ190" s="13" t="n"/>
      <c r="AR190" s="13" t="n"/>
      <c r="AS190" s="13" t="n"/>
      <c r="AT190" s="13" t="n"/>
      <c r="AU190" s="13" t="n"/>
      <c r="AV190" s="13" t="n"/>
      <c r="AW190" s="13" t="n"/>
      <c r="AX190" s="13" t="n"/>
      <c r="AY190" s="13" t="n"/>
      <c r="AZ190" s="13" t="n"/>
      <c r="BA190" s="13" t="n"/>
      <c r="BB190" s="13" t="n"/>
      <c r="BC190" s="13" t="n"/>
      <c r="BD190" s="13" t="n"/>
      <c r="BE190" s="13" t="n"/>
      <c r="BF190" s="13" t="n"/>
      <c r="BG190" s="13" t="n"/>
      <c r="BH190" s="13" t="n"/>
      <c r="BI190" s="13" t="n"/>
      <c r="BJ190" s="13" t="n"/>
      <c r="BK190" s="13" t="n"/>
      <c r="BL190" s="13" t="n"/>
      <c r="BM190" s="13" t="n"/>
      <c r="BN190" s="13" t="n"/>
      <c r="BO190" s="13" t="n"/>
      <c r="BP190" s="13" t="n"/>
      <c r="BQ190" s="13" t="n"/>
      <c r="BR190" s="13" t="n"/>
      <c r="BS190" s="13" t="n"/>
      <c r="BT190" s="13" t="n"/>
      <c r="BU190" s="13" t="n"/>
      <c r="BV190" s="13" t="n"/>
      <c r="BW190" s="13" t="n"/>
      <c r="BX190" s="13" t="n"/>
      <c r="BY190" s="13" t="n"/>
      <c r="BZ190" s="13" t="n"/>
      <c r="CA190" s="13" t="n"/>
      <c r="CB190" s="13" t="n"/>
      <c r="CC190" s="13" t="n"/>
      <c r="CD190" s="13" t="n"/>
      <c r="CE190" s="13" t="n"/>
      <c r="CF190" s="13" t="n"/>
      <c r="CG190" s="13" t="n"/>
      <c r="CH190" s="13" t="n"/>
      <c r="CI190" s="13" t="n"/>
      <c r="CJ190" s="13" t="n"/>
      <c r="CK190" s="13" t="n"/>
      <c r="CL190" s="13" t="n"/>
      <c r="CM190" s="13" t="n"/>
      <c r="CN190" s="13" t="n"/>
      <c r="CO190" s="13" t="n"/>
      <c r="CP190" s="13" t="n"/>
      <c r="CQ190" s="13" t="n"/>
      <c r="CR190" s="13" t="n"/>
      <c r="CS190" s="13" t="n"/>
      <c r="CT190" s="13" t="n"/>
      <c r="CU190" s="13" t="n"/>
    </row>
    <row r="191" hidden="1" ht="22" customHeight="1">
      <c r="A191" s="75" t="n"/>
      <c r="B191" s="75" t="n"/>
      <c r="C191" s="76" t="n"/>
      <c r="D191" s="77" t="n"/>
      <c r="E191" s="77" t="n"/>
      <c r="F191" s="78" t="n"/>
      <c r="G191" s="57">
        <f>IF(OR($D191="",$E191=""),"",$E191-$D191+1)</f>
        <v/>
      </c>
      <c r="H191" s="15">
        <f>IF($A191="","",IF($F191&gt;=100,"完了",IF(AND($E191&lt;&gt;"",$E191&lt;TODAY()),"遅延",IF(OR($D191="",$D191&gt;TODAY()),"未着手","進行中"))))</f>
        <v/>
      </c>
      <c r="I191" s="57">
        <f>IF(OR($A191="",$E191=""),"",IF(AND($E191&lt;TODAY(),$F191&lt;100),TODAY()-$E191,0))</f>
        <v/>
      </c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16" t="n"/>
      <c r="AI191" s="16" t="n"/>
      <c r="AJ191" s="16" t="n"/>
      <c r="AK191" s="16" t="n"/>
      <c r="AL191" s="16" t="n"/>
      <c r="AM191" s="16" t="n"/>
      <c r="AN191" s="16" t="n"/>
      <c r="AO191" s="16" t="n"/>
      <c r="AP191" s="16" t="n"/>
      <c r="AQ191" s="16" t="n"/>
      <c r="AR191" s="16" t="n"/>
      <c r="AS191" s="16" t="n"/>
      <c r="AT191" s="16" t="n"/>
      <c r="AU191" s="16" t="n"/>
      <c r="AV191" s="16" t="n"/>
      <c r="AW191" s="16" t="n"/>
      <c r="AX191" s="16" t="n"/>
      <c r="AY191" s="16" t="n"/>
      <c r="AZ191" s="16" t="n"/>
      <c r="BA191" s="16" t="n"/>
      <c r="BB191" s="16" t="n"/>
      <c r="BC191" s="16" t="n"/>
      <c r="BD191" s="16" t="n"/>
      <c r="BE191" s="16" t="n"/>
      <c r="BF191" s="16" t="n"/>
      <c r="BG191" s="16" t="n"/>
      <c r="BH191" s="16" t="n"/>
      <c r="BI191" s="16" t="n"/>
      <c r="BJ191" s="16" t="n"/>
      <c r="BK191" s="16" t="n"/>
      <c r="BL191" s="16" t="n"/>
      <c r="BM191" s="16" t="n"/>
      <c r="BN191" s="16" t="n"/>
      <c r="BO191" s="16" t="n"/>
      <c r="BP191" s="16" t="n"/>
      <c r="BQ191" s="16" t="n"/>
      <c r="BR191" s="16" t="n"/>
      <c r="BS191" s="16" t="n"/>
      <c r="BT191" s="16" t="n"/>
      <c r="BU191" s="16" t="n"/>
      <c r="BV191" s="16" t="n"/>
      <c r="BW191" s="16" t="n"/>
      <c r="BX191" s="16" t="n"/>
      <c r="BY191" s="16" t="n"/>
      <c r="BZ191" s="16" t="n"/>
      <c r="CA191" s="16" t="n"/>
      <c r="CB191" s="16" t="n"/>
      <c r="CC191" s="16" t="n"/>
      <c r="CD191" s="16" t="n"/>
      <c r="CE191" s="16" t="n"/>
      <c r="CF191" s="16" t="n"/>
      <c r="CG191" s="16" t="n"/>
      <c r="CH191" s="16" t="n"/>
      <c r="CI191" s="16" t="n"/>
      <c r="CJ191" s="16" t="n"/>
      <c r="CK191" s="16" t="n"/>
      <c r="CL191" s="16" t="n"/>
      <c r="CM191" s="16" t="n"/>
      <c r="CN191" s="16" t="n"/>
      <c r="CO191" s="16" t="n"/>
      <c r="CP191" s="16" t="n"/>
      <c r="CQ191" s="16" t="n"/>
      <c r="CR191" s="16" t="n"/>
      <c r="CS191" s="16" t="n"/>
      <c r="CT191" s="16" t="n"/>
      <c r="CU191" s="16" t="n"/>
    </row>
    <row r="192" hidden="1" ht="22" customHeight="1">
      <c r="A192" s="75" t="n"/>
      <c r="B192" s="75" t="n"/>
      <c r="C192" s="76" t="n"/>
      <c r="D192" s="77" t="n"/>
      <c r="E192" s="77" t="n"/>
      <c r="F192" s="78" t="n"/>
      <c r="G192" s="56">
        <f>IF(OR($D192="",$E192=""),"",$E192-$D192+1)</f>
        <v/>
      </c>
      <c r="H192" s="12">
        <f>IF($A192="","",IF($F192&gt;=100,"完了",IF(AND($E192&lt;&gt;"",$E192&lt;TODAY()),"遅延",IF(OR($D192="",$D192&gt;TODAY()),"未着手","進行中"))))</f>
        <v/>
      </c>
      <c r="I192" s="56">
        <f>IF(OR($A192="",$E192=""),"",IF(AND($E192&lt;TODAY(),$F192&lt;100),TODAY()-$E192,0))</f>
        <v/>
      </c>
      <c r="J192" s="13" t="n"/>
      <c r="K192" s="13" t="n"/>
      <c r="L192" s="13" t="n"/>
      <c r="M192" s="13" t="n"/>
      <c r="N192" s="13" t="n"/>
      <c r="O192" s="13" t="n"/>
      <c r="P192" s="13" t="n"/>
      <c r="Q192" s="13" t="n"/>
      <c r="R192" s="13" t="n"/>
      <c r="S192" s="13" t="n"/>
      <c r="T192" s="13" t="n"/>
      <c r="U192" s="13" t="n"/>
      <c r="V192" s="13" t="n"/>
      <c r="W192" s="13" t="n"/>
      <c r="X192" s="13" t="n"/>
      <c r="Y192" s="13" t="n"/>
      <c r="Z192" s="13" t="n"/>
      <c r="AA192" s="13" t="n"/>
      <c r="AB192" s="13" t="n"/>
      <c r="AC192" s="13" t="n"/>
      <c r="AD192" s="13" t="n"/>
      <c r="AE192" s="13" t="n"/>
      <c r="AF192" s="13" t="n"/>
      <c r="AG192" s="13" t="n"/>
      <c r="AH192" s="13" t="n"/>
      <c r="AI192" s="13" t="n"/>
      <c r="AJ192" s="13" t="n"/>
      <c r="AK192" s="13" t="n"/>
      <c r="AL192" s="13" t="n"/>
      <c r="AM192" s="13" t="n"/>
      <c r="AN192" s="13" t="n"/>
      <c r="AO192" s="13" t="n"/>
      <c r="AP192" s="13" t="n"/>
      <c r="AQ192" s="13" t="n"/>
      <c r="AR192" s="13" t="n"/>
      <c r="AS192" s="13" t="n"/>
      <c r="AT192" s="13" t="n"/>
      <c r="AU192" s="13" t="n"/>
      <c r="AV192" s="13" t="n"/>
      <c r="AW192" s="13" t="n"/>
      <c r="AX192" s="13" t="n"/>
      <c r="AY192" s="13" t="n"/>
      <c r="AZ192" s="13" t="n"/>
      <c r="BA192" s="13" t="n"/>
      <c r="BB192" s="13" t="n"/>
      <c r="BC192" s="13" t="n"/>
      <c r="BD192" s="13" t="n"/>
      <c r="BE192" s="13" t="n"/>
      <c r="BF192" s="13" t="n"/>
      <c r="BG192" s="13" t="n"/>
      <c r="BH192" s="13" t="n"/>
      <c r="BI192" s="13" t="n"/>
      <c r="BJ192" s="13" t="n"/>
      <c r="BK192" s="13" t="n"/>
      <c r="BL192" s="13" t="n"/>
      <c r="BM192" s="13" t="n"/>
      <c r="BN192" s="13" t="n"/>
      <c r="BO192" s="13" t="n"/>
      <c r="BP192" s="13" t="n"/>
      <c r="BQ192" s="13" t="n"/>
      <c r="BR192" s="13" t="n"/>
      <c r="BS192" s="13" t="n"/>
      <c r="BT192" s="13" t="n"/>
      <c r="BU192" s="13" t="n"/>
      <c r="BV192" s="13" t="n"/>
      <c r="BW192" s="13" t="n"/>
      <c r="BX192" s="13" t="n"/>
      <c r="BY192" s="13" t="n"/>
      <c r="BZ192" s="13" t="n"/>
      <c r="CA192" s="13" t="n"/>
      <c r="CB192" s="13" t="n"/>
      <c r="CC192" s="13" t="n"/>
      <c r="CD192" s="13" t="n"/>
      <c r="CE192" s="13" t="n"/>
      <c r="CF192" s="13" t="n"/>
      <c r="CG192" s="13" t="n"/>
      <c r="CH192" s="13" t="n"/>
      <c r="CI192" s="13" t="n"/>
      <c r="CJ192" s="13" t="n"/>
      <c r="CK192" s="13" t="n"/>
      <c r="CL192" s="13" t="n"/>
      <c r="CM192" s="13" t="n"/>
      <c r="CN192" s="13" t="n"/>
      <c r="CO192" s="13" t="n"/>
      <c r="CP192" s="13" t="n"/>
      <c r="CQ192" s="13" t="n"/>
      <c r="CR192" s="13" t="n"/>
      <c r="CS192" s="13" t="n"/>
      <c r="CT192" s="13" t="n"/>
      <c r="CU192" s="13" t="n"/>
    </row>
    <row r="193" hidden="1" ht="22" customHeight="1">
      <c r="A193" s="75" t="n"/>
      <c r="B193" s="75" t="n"/>
      <c r="C193" s="76" t="n"/>
      <c r="D193" s="77" t="n"/>
      <c r="E193" s="77" t="n"/>
      <c r="F193" s="78" t="n"/>
      <c r="G193" s="57">
        <f>IF(OR($D193="",$E193=""),"",$E193-$D193+1)</f>
        <v/>
      </c>
      <c r="H193" s="15">
        <f>IF($A193="","",IF($F193&gt;=100,"完了",IF(AND($E193&lt;&gt;"",$E193&lt;TODAY()),"遅延",IF(OR($D193="",$D193&gt;TODAY()),"未着手","進行中"))))</f>
        <v/>
      </c>
      <c r="I193" s="57">
        <f>IF(OR($A193="",$E193=""),"",IF(AND($E193&lt;TODAY(),$F193&lt;100),TODAY()-$E193,0))</f>
        <v/>
      </c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16" t="n"/>
      <c r="AI193" s="16" t="n"/>
      <c r="AJ193" s="16" t="n"/>
      <c r="AK193" s="16" t="n"/>
      <c r="AL193" s="16" t="n"/>
      <c r="AM193" s="16" t="n"/>
      <c r="AN193" s="16" t="n"/>
      <c r="AO193" s="16" t="n"/>
      <c r="AP193" s="16" t="n"/>
      <c r="AQ193" s="16" t="n"/>
      <c r="AR193" s="16" t="n"/>
      <c r="AS193" s="16" t="n"/>
      <c r="AT193" s="16" t="n"/>
      <c r="AU193" s="16" t="n"/>
      <c r="AV193" s="16" t="n"/>
      <c r="AW193" s="16" t="n"/>
      <c r="AX193" s="16" t="n"/>
      <c r="AY193" s="16" t="n"/>
      <c r="AZ193" s="16" t="n"/>
      <c r="BA193" s="16" t="n"/>
      <c r="BB193" s="16" t="n"/>
      <c r="BC193" s="16" t="n"/>
      <c r="BD193" s="16" t="n"/>
      <c r="BE193" s="16" t="n"/>
      <c r="BF193" s="16" t="n"/>
      <c r="BG193" s="16" t="n"/>
      <c r="BH193" s="16" t="n"/>
      <c r="BI193" s="16" t="n"/>
      <c r="BJ193" s="16" t="n"/>
      <c r="BK193" s="16" t="n"/>
      <c r="BL193" s="16" t="n"/>
      <c r="BM193" s="16" t="n"/>
      <c r="BN193" s="16" t="n"/>
      <c r="BO193" s="16" t="n"/>
      <c r="BP193" s="16" t="n"/>
      <c r="BQ193" s="16" t="n"/>
      <c r="BR193" s="16" t="n"/>
      <c r="BS193" s="16" t="n"/>
      <c r="BT193" s="16" t="n"/>
      <c r="BU193" s="16" t="n"/>
      <c r="BV193" s="16" t="n"/>
      <c r="BW193" s="16" t="n"/>
      <c r="BX193" s="16" t="n"/>
      <c r="BY193" s="16" t="n"/>
      <c r="BZ193" s="16" t="n"/>
      <c r="CA193" s="16" t="n"/>
      <c r="CB193" s="16" t="n"/>
      <c r="CC193" s="16" t="n"/>
      <c r="CD193" s="16" t="n"/>
      <c r="CE193" s="16" t="n"/>
      <c r="CF193" s="16" t="n"/>
      <c r="CG193" s="16" t="n"/>
      <c r="CH193" s="16" t="n"/>
      <c r="CI193" s="16" t="n"/>
      <c r="CJ193" s="16" t="n"/>
      <c r="CK193" s="16" t="n"/>
      <c r="CL193" s="16" t="n"/>
      <c r="CM193" s="16" t="n"/>
      <c r="CN193" s="16" t="n"/>
      <c r="CO193" s="16" t="n"/>
      <c r="CP193" s="16" t="n"/>
      <c r="CQ193" s="16" t="n"/>
      <c r="CR193" s="16" t="n"/>
      <c r="CS193" s="16" t="n"/>
      <c r="CT193" s="16" t="n"/>
      <c r="CU193" s="16" t="n"/>
    </row>
    <row r="194" hidden="1" ht="22" customHeight="1">
      <c r="A194" s="75" t="n"/>
      <c r="B194" s="75" t="n"/>
      <c r="C194" s="76" t="n"/>
      <c r="D194" s="77" t="n"/>
      <c r="E194" s="77" t="n"/>
      <c r="F194" s="78" t="n"/>
      <c r="G194" s="56">
        <f>IF(OR($D194="",$E194=""),"",$E194-$D194+1)</f>
        <v/>
      </c>
      <c r="H194" s="12">
        <f>IF($A194="","",IF($F194&gt;=100,"完了",IF(AND($E194&lt;&gt;"",$E194&lt;TODAY()),"遅延",IF(OR($D194="",$D194&gt;TODAY()),"未着手","進行中"))))</f>
        <v/>
      </c>
      <c r="I194" s="56">
        <f>IF(OR($A194="",$E194=""),"",IF(AND($E194&lt;TODAY(),$F194&lt;100),TODAY()-$E194,0))</f>
        <v/>
      </c>
      <c r="J194" s="13" t="n"/>
      <c r="K194" s="13" t="n"/>
      <c r="L194" s="13" t="n"/>
      <c r="M194" s="13" t="n"/>
      <c r="N194" s="13" t="n"/>
      <c r="O194" s="13" t="n"/>
      <c r="P194" s="13" t="n"/>
      <c r="Q194" s="13" t="n"/>
      <c r="R194" s="13" t="n"/>
      <c r="S194" s="13" t="n"/>
      <c r="T194" s="13" t="n"/>
      <c r="U194" s="13" t="n"/>
      <c r="V194" s="13" t="n"/>
      <c r="W194" s="13" t="n"/>
      <c r="X194" s="13" t="n"/>
      <c r="Y194" s="13" t="n"/>
      <c r="Z194" s="13" t="n"/>
      <c r="AA194" s="13" t="n"/>
      <c r="AB194" s="13" t="n"/>
      <c r="AC194" s="13" t="n"/>
      <c r="AD194" s="13" t="n"/>
      <c r="AE194" s="13" t="n"/>
      <c r="AF194" s="13" t="n"/>
      <c r="AG194" s="13" t="n"/>
      <c r="AH194" s="13" t="n"/>
      <c r="AI194" s="13" t="n"/>
      <c r="AJ194" s="13" t="n"/>
      <c r="AK194" s="13" t="n"/>
      <c r="AL194" s="13" t="n"/>
      <c r="AM194" s="13" t="n"/>
      <c r="AN194" s="13" t="n"/>
      <c r="AO194" s="13" t="n"/>
      <c r="AP194" s="13" t="n"/>
      <c r="AQ194" s="13" t="n"/>
      <c r="AR194" s="13" t="n"/>
      <c r="AS194" s="13" t="n"/>
      <c r="AT194" s="13" t="n"/>
      <c r="AU194" s="13" t="n"/>
      <c r="AV194" s="13" t="n"/>
      <c r="AW194" s="13" t="n"/>
      <c r="AX194" s="13" t="n"/>
      <c r="AY194" s="13" t="n"/>
      <c r="AZ194" s="13" t="n"/>
      <c r="BA194" s="13" t="n"/>
      <c r="BB194" s="13" t="n"/>
      <c r="BC194" s="13" t="n"/>
      <c r="BD194" s="13" t="n"/>
      <c r="BE194" s="13" t="n"/>
      <c r="BF194" s="13" t="n"/>
      <c r="BG194" s="13" t="n"/>
      <c r="BH194" s="13" t="n"/>
      <c r="BI194" s="13" t="n"/>
      <c r="BJ194" s="13" t="n"/>
      <c r="BK194" s="13" t="n"/>
      <c r="BL194" s="13" t="n"/>
      <c r="BM194" s="13" t="n"/>
      <c r="BN194" s="13" t="n"/>
      <c r="BO194" s="13" t="n"/>
      <c r="BP194" s="13" t="n"/>
      <c r="BQ194" s="13" t="n"/>
      <c r="BR194" s="13" t="n"/>
      <c r="BS194" s="13" t="n"/>
      <c r="BT194" s="13" t="n"/>
      <c r="BU194" s="13" t="n"/>
      <c r="BV194" s="13" t="n"/>
      <c r="BW194" s="13" t="n"/>
      <c r="BX194" s="13" t="n"/>
      <c r="BY194" s="13" t="n"/>
      <c r="BZ194" s="13" t="n"/>
      <c r="CA194" s="13" t="n"/>
      <c r="CB194" s="13" t="n"/>
      <c r="CC194" s="13" t="n"/>
      <c r="CD194" s="13" t="n"/>
      <c r="CE194" s="13" t="n"/>
      <c r="CF194" s="13" t="n"/>
      <c r="CG194" s="13" t="n"/>
      <c r="CH194" s="13" t="n"/>
      <c r="CI194" s="13" t="n"/>
      <c r="CJ194" s="13" t="n"/>
      <c r="CK194" s="13" t="n"/>
      <c r="CL194" s="13" t="n"/>
      <c r="CM194" s="13" t="n"/>
      <c r="CN194" s="13" t="n"/>
      <c r="CO194" s="13" t="n"/>
      <c r="CP194" s="13" t="n"/>
      <c r="CQ194" s="13" t="n"/>
      <c r="CR194" s="13" t="n"/>
      <c r="CS194" s="13" t="n"/>
      <c r="CT194" s="13" t="n"/>
      <c r="CU194" s="13" t="n"/>
    </row>
    <row r="195" hidden="1" ht="22" customHeight="1">
      <c r="A195" s="75" t="n"/>
      <c r="B195" s="75" t="n"/>
      <c r="C195" s="76" t="n"/>
      <c r="D195" s="77" t="n"/>
      <c r="E195" s="77" t="n"/>
      <c r="F195" s="78" t="n"/>
      <c r="G195" s="57">
        <f>IF(OR($D195="",$E195=""),"",$E195-$D195+1)</f>
        <v/>
      </c>
      <c r="H195" s="15">
        <f>IF($A195="","",IF($F195&gt;=100,"完了",IF(AND($E195&lt;&gt;"",$E195&lt;TODAY()),"遅延",IF(OR($D195="",$D195&gt;TODAY()),"未着手","進行中"))))</f>
        <v/>
      </c>
      <c r="I195" s="57">
        <f>IF(OR($A195="",$E195=""),"",IF(AND($E195&lt;TODAY(),$F195&lt;100),TODAY()-$E195,0))</f>
        <v/>
      </c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16" t="n"/>
      <c r="AI195" s="16" t="n"/>
      <c r="AJ195" s="16" t="n"/>
      <c r="AK195" s="16" t="n"/>
      <c r="AL195" s="16" t="n"/>
      <c r="AM195" s="16" t="n"/>
      <c r="AN195" s="16" t="n"/>
      <c r="AO195" s="16" t="n"/>
      <c r="AP195" s="16" t="n"/>
      <c r="AQ195" s="16" t="n"/>
      <c r="AR195" s="16" t="n"/>
      <c r="AS195" s="16" t="n"/>
      <c r="AT195" s="16" t="n"/>
      <c r="AU195" s="16" t="n"/>
      <c r="AV195" s="16" t="n"/>
      <c r="AW195" s="16" t="n"/>
      <c r="AX195" s="16" t="n"/>
      <c r="AY195" s="16" t="n"/>
      <c r="AZ195" s="16" t="n"/>
      <c r="BA195" s="16" t="n"/>
      <c r="BB195" s="16" t="n"/>
      <c r="BC195" s="16" t="n"/>
      <c r="BD195" s="16" t="n"/>
      <c r="BE195" s="16" t="n"/>
      <c r="BF195" s="16" t="n"/>
      <c r="BG195" s="16" t="n"/>
      <c r="BH195" s="16" t="n"/>
      <c r="BI195" s="16" t="n"/>
      <c r="BJ195" s="16" t="n"/>
      <c r="BK195" s="16" t="n"/>
      <c r="BL195" s="16" t="n"/>
      <c r="BM195" s="16" t="n"/>
      <c r="BN195" s="16" t="n"/>
      <c r="BO195" s="16" t="n"/>
      <c r="BP195" s="16" t="n"/>
      <c r="BQ195" s="16" t="n"/>
      <c r="BR195" s="16" t="n"/>
      <c r="BS195" s="16" t="n"/>
      <c r="BT195" s="16" t="n"/>
      <c r="BU195" s="16" t="n"/>
      <c r="BV195" s="16" t="n"/>
      <c r="BW195" s="16" t="n"/>
      <c r="BX195" s="16" t="n"/>
      <c r="BY195" s="16" t="n"/>
      <c r="BZ195" s="16" t="n"/>
      <c r="CA195" s="16" t="n"/>
      <c r="CB195" s="16" t="n"/>
      <c r="CC195" s="16" t="n"/>
      <c r="CD195" s="16" t="n"/>
      <c r="CE195" s="16" t="n"/>
      <c r="CF195" s="16" t="n"/>
      <c r="CG195" s="16" t="n"/>
      <c r="CH195" s="16" t="n"/>
      <c r="CI195" s="16" t="n"/>
      <c r="CJ195" s="16" t="n"/>
      <c r="CK195" s="16" t="n"/>
      <c r="CL195" s="16" t="n"/>
      <c r="CM195" s="16" t="n"/>
      <c r="CN195" s="16" t="n"/>
      <c r="CO195" s="16" t="n"/>
      <c r="CP195" s="16" t="n"/>
      <c r="CQ195" s="16" t="n"/>
      <c r="CR195" s="16" t="n"/>
      <c r="CS195" s="16" t="n"/>
      <c r="CT195" s="16" t="n"/>
      <c r="CU195" s="16" t="n"/>
    </row>
    <row r="196" hidden="1" ht="22" customHeight="1">
      <c r="A196" s="75" t="n"/>
      <c r="B196" s="75" t="n"/>
      <c r="C196" s="76" t="n"/>
      <c r="D196" s="77" t="n"/>
      <c r="E196" s="77" t="n"/>
      <c r="F196" s="78" t="n"/>
      <c r="G196" s="56">
        <f>IF(OR($D196="",$E196=""),"",$E196-$D196+1)</f>
        <v/>
      </c>
      <c r="H196" s="12">
        <f>IF($A196="","",IF($F196&gt;=100,"完了",IF(AND($E196&lt;&gt;"",$E196&lt;TODAY()),"遅延",IF(OR($D196="",$D196&gt;TODAY()),"未着手","進行中"))))</f>
        <v/>
      </c>
      <c r="I196" s="56">
        <f>IF(OR($A196="",$E196=""),"",IF(AND($E196&lt;TODAY(),$F196&lt;100),TODAY()-$E196,0))</f>
        <v/>
      </c>
      <c r="J196" s="13" t="n"/>
      <c r="K196" s="13" t="n"/>
      <c r="L196" s="13" t="n"/>
      <c r="M196" s="13" t="n"/>
      <c r="N196" s="13" t="n"/>
      <c r="O196" s="13" t="n"/>
      <c r="P196" s="13" t="n"/>
      <c r="Q196" s="13" t="n"/>
      <c r="R196" s="13" t="n"/>
      <c r="S196" s="13" t="n"/>
      <c r="T196" s="13" t="n"/>
      <c r="U196" s="13" t="n"/>
      <c r="V196" s="13" t="n"/>
      <c r="W196" s="13" t="n"/>
      <c r="X196" s="13" t="n"/>
      <c r="Y196" s="13" t="n"/>
      <c r="Z196" s="13" t="n"/>
      <c r="AA196" s="13" t="n"/>
      <c r="AB196" s="13" t="n"/>
      <c r="AC196" s="13" t="n"/>
      <c r="AD196" s="13" t="n"/>
      <c r="AE196" s="13" t="n"/>
      <c r="AF196" s="13" t="n"/>
      <c r="AG196" s="13" t="n"/>
      <c r="AH196" s="13" t="n"/>
      <c r="AI196" s="13" t="n"/>
      <c r="AJ196" s="13" t="n"/>
      <c r="AK196" s="13" t="n"/>
      <c r="AL196" s="13" t="n"/>
      <c r="AM196" s="13" t="n"/>
      <c r="AN196" s="13" t="n"/>
      <c r="AO196" s="13" t="n"/>
      <c r="AP196" s="13" t="n"/>
      <c r="AQ196" s="13" t="n"/>
      <c r="AR196" s="13" t="n"/>
      <c r="AS196" s="13" t="n"/>
      <c r="AT196" s="13" t="n"/>
      <c r="AU196" s="13" t="n"/>
      <c r="AV196" s="13" t="n"/>
      <c r="AW196" s="13" t="n"/>
      <c r="AX196" s="13" t="n"/>
      <c r="AY196" s="13" t="n"/>
      <c r="AZ196" s="13" t="n"/>
      <c r="BA196" s="13" t="n"/>
      <c r="BB196" s="13" t="n"/>
      <c r="BC196" s="13" t="n"/>
      <c r="BD196" s="13" t="n"/>
      <c r="BE196" s="13" t="n"/>
      <c r="BF196" s="13" t="n"/>
      <c r="BG196" s="13" t="n"/>
      <c r="BH196" s="13" t="n"/>
      <c r="BI196" s="13" t="n"/>
      <c r="BJ196" s="13" t="n"/>
      <c r="BK196" s="13" t="n"/>
      <c r="BL196" s="13" t="n"/>
      <c r="BM196" s="13" t="n"/>
      <c r="BN196" s="13" t="n"/>
      <c r="BO196" s="13" t="n"/>
      <c r="BP196" s="13" t="n"/>
      <c r="BQ196" s="13" t="n"/>
      <c r="BR196" s="13" t="n"/>
      <c r="BS196" s="13" t="n"/>
      <c r="BT196" s="13" t="n"/>
      <c r="BU196" s="13" t="n"/>
      <c r="BV196" s="13" t="n"/>
      <c r="BW196" s="13" t="n"/>
      <c r="BX196" s="13" t="n"/>
      <c r="BY196" s="13" t="n"/>
      <c r="BZ196" s="13" t="n"/>
      <c r="CA196" s="13" t="n"/>
      <c r="CB196" s="13" t="n"/>
      <c r="CC196" s="13" t="n"/>
      <c r="CD196" s="13" t="n"/>
      <c r="CE196" s="13" t="n"/>
      <c r="CF196" s="13" t="n"/>
      <c r="CG196" s="13" t="n"/>
      <c r="CH196" s="13" t="n"/>
      <c r="CI196" s="13" t="n"/>
      <c r="CJ196" s="13" t="n"/>
      <c r="CK196" s="13" t="n"/>
      <c r="CL196" s="13" t="n"/>
      <c r="CM196" s="13" t="n"/>
      <c r="CN196" s="13" t="n"/>
      <c r="CO196" s="13" t="n"/>
      <c r="CP196" s="13" t="n"/>
      <c r="CQ196" s="13" t="n"/>
      <c r="CR196" s="13" t="n"/>
      <c r="CS196" s="13" t="n"/>
      <c r="CT196" s="13" t="n"/>
      <c r="CU196" s="13" t="n"/>
    </row>
    <row r="197" hidden="1" ht="22" customHeight="1">
      <c r="A197" s="75" t="n"/>
      <c r="B197" s="75" t="n"/>
      <c r="C197" s="76" t="n"/>
      <c r="D197" s="77" t="n"/>
      <c r="E197" s="77" t="n"/>
      <c r="F197" s="78" t="n"/>
      <c r="G197" s="57">
        <f>IF(OR($D197="",$E197=""),"",$E197-$D197+1)</f>
        <v/>
      </c>
      <c r="H197" s="15">
        <f>IF($A197="","",IF($F197&gt;=100,"完了",IF(AND($E197&lt;&gt;"",$E197&lt;TODAY()),"遅延",IF(OR($D197="",$D197&gt;TODAY()),"未着手","進行中"))))</f>
        <v/>
      </c>
      <c r="I197" s="57">
        <f>IF(OR($A197="",$E197=""),"",IF(AND($E197&lt;TODAY(),$F197&lt;100),TODAY()-$E197,0))</f>
        <v/>
      </c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16" t="n"/>
      <c r="AI197" s="16" t="n"/>
      <c r="AJ197" s="16" t="n"/>
      <c r="AK197" s="16" t="n"/>
      <c r="AL197" s="16" t="n"/>
      <c r="AM197" s="16" t="n"/>
      <c r="AN197" s="16" t="n"/>
      <c r="AO197" s="16" t="n"/>
      <c r="AP197" s="16" t="n"/>
      <c r="AQ197" s="16" t="n"/>
      <c r="AR197" s="16" t="n"/>
      <c r="AS197" s="16" t="n"/>
      <c r="AT197" s="16" t="n"/>
      <c r="AU197" s="16" t="n"/>
      <c r="AV197" s="16" t="n"/>
      <c r="AW197" s="16" t="n"/>
      <c r="AX197" s="16" t="n"/>
      <c r="AY197" s="16" t="n"/>
      <c r="AZ197" s="16" t="n"/>
      <c r="BA197" s="16" t="n"/>
      <c r="BB197" s="16" t="n"/>
      <c r="BC197" s="16" t="n"/>
      <c r="BD197" s="16" t="n"/>
      <c r="BE197" s="16" t="n"/>
      <c r="BF197" s="16" t="n"/>
      <c r="BG197" s="16" t="n"/>
      <c r="BH197" s="16" t="n"/>
      <c r="BI197" s="16" t="n"/>
      <c r="BJ197" s="16" t="n"/>
      <c r="BK197" s="16" t="n"/>
      <c r="BL197" s="16" t="n"/>
      <c r="BM197" s="16" t="n"/>
      <c r="BN197" s="16" t="n"/>
      <c r="BO197" s="16" t="n"/>
      <c r="BP197" s="16" t="n"/>
      <c r="BQ197" s="16" t="n"/>
      <c r="BR197" s="16" t="n"/>
      <c r="BS197" s="16" t="n"/>
      <c r="BT197" s="16" t="n"/>
      <c r="BU197" s="16" t="n"/>
      <c r="BV197" s="16" t="n"/>
      <c r="BW197" s="16" t="n"/>
      <c r="BX197" s="16" t="n"/>
      <c r="BY197" s="16" t="n"/>
      <c r="BZ197" s="16" t="n"/>
      <c r="CA197" s="16" t="n"/>
      <c r="CB197" s="16" t="n"/>
      <c r="CC197" s="16" t="n"/>
      <c r="CD197" s="16" t="n"/>
      <c r="CE197" s="16" t="n"/>
      <c r="CF197" s="16" t="n"/>
      <c r="CG197" s="16" t="n"/>
      <c r="CH197" s="16" t="n"/>
      <c r="CI197" s="16" t="n"/>
      <c r="CJ197" s="16" t="n"/>
      <c r="CK197" s="16" t="n"/>
      <c r="CL197" s="16" t="n"/>
      <c r="CM197" s="16" t="n"/>
      <c r="CN197" s="16" t="n"/>
      <c r="CO197" s="16" t="n"/>
      <c r="CP197" s="16" t="n"/>
      <c r="CQ197" s="16" t="n"/>
      <c r="CR197" s="16" t="n"/>
      <c r="CS197" s="16" t="n"/>
      <c r="CT197" s="16" t="n"/>
      <c r="CU197" s="16" t="n"/>
    </row>
    <row r="198" hidden="1" ht="22" customHeight="1">
      <c r="A198" s="75" t="n"/>
      <c r="B198" s="75" t="n"/>
      <c r="C198" s="76" t="n"/>
      <c r="D198" s="77" t="n"/>
      <c r="E198" s="77" t="n"/>
      <c r="F198" s="78" t="n"/>
      <c r="G198" s="56">
        <f>IF(OR($D198="",$E198=""),"",$E198-$D198+1)</f>
        <v/>
      </c>
      <c r="H198" s="12">
        <f>IF($A198="","",IF($F198&gt;=100,"完了",IF(AND($E198&lt;&gt;"",$E198&lt;TODAY()),"遅延",IF(OR($D198="",$D198&gt;TODAY()),"未着手","進行中"))))</f>
        <v/>
      </c>
      <c r="I198" s="56">
        <f>IF(OR($A198="",$E198=""),"",IF(AND($E198&lt;TODAY(),$F198&lt;100),TODAY()-$E198,0))</f>
        <v/>
      </c>
      <c r="J198" s="13" t="n"/>
      <c r="K198" s="13" t="n"/>
      <c r="L198" s="13" t="n"/>
      <c r="M198" s="13" t="n"/>
      <c r="N198" s="13" t="n"/>
      <c r="O198" s="13" t="n"/>
      <c r="P198" s="13" t="n"/>
      <c r="Q198" s="13" t="n"/>
      <c r="R198" s="13" t="n"/>
      <c r="S198" s="13" t="n"/>
      <c r="T198" s="13" t="n"/>
      <c r="U198" s="13" t="n"/>
      <c r="V198" s="13" t="n"/>
      <c r="W198" s="13" t="n"/>
      <c r="X198" s="13" t="n"/>
      <c r="Y198" s="13" t="n"/>
      <c r="Z198" s="13" t="n"/>
      <c r="AA198" s="13" t="n"/>
      <c r="AB198" s="13" t="n"/>
      <c r="AC198" s="13" t="n"/>
      <c r="AD198" s="13" t="n"/>
      <c r="AE198" s="13" t="n"/>
      <c r="AF198" s="13" t="n"/>
      <c r="AG198" s="13" t="n"/>
      <c r="AH198" s="13" t="n"/>
      <c r="AI198" s="13" t="n"/>
      <c r="AJ198" s="13" t="n"/>
      <c r="AK198" s="13" t="n"/>
      <c r="AL198" s="13" t="n"/>
      <c r="AM198" s="13" t="n"/>
      <c r="AN198" s="13" t="n"/>
      <c r="AO198" s="13" t="n"/>
      <c r="AP198" s="13" t="n"/>
      <c r="AQ198" s="13" t="n"/>
      <c r="AR198" s="13" t="n"/>
      <c r="AS198" s="13" t="n"/>
      <c r="AT198" s="13" t="n"/>
      <c r="AU198" s="13" t="n"/>
      <c r="AV198" s="13" t="n"/>
      <c r="AW198" s="13" t="n"/>
      <c r="AX198" s="13" t="n"/>
      <c r="AY198" s="13" t="n"/>
      <c r="AZ198" s="13" t="n"/>
      <c r="BA198" s="13" t="n"/>
      <c r="BB198" s="13" t="n"/>
      <c r="BC198" s="13" t="n"/>
      <c r="BD198" s="13" t="n"/>
      <c r="BE198" s="13" t="n"/>
      <c r="BF198" s="13" t="n"/>
      <c r="BG198" s="13" t="n"/>
      <c r="BH198" s="13" t="n"/>
      <c r="BI198" s="13" t="n"/>
      <c r="BJ198" s="13" t="n"/>
      <c r="BK198" s="13" t="n"/>
      <c r="BL198" s="13" t="n"/>
      <c r="BM198" s="13" t="n"/>
      <c r="BN198" s="13" t="n"/>
      <c r="BO198" s="13" t="n"/>
      <c r="BP198" s="13" t="n"/>
      <c r="BQ198" s="13" t="n"/>
      <c r="BR198" s="13" t="n"/>
      <c r="BS198" s="13" t="n"/>
      <c r="BT198" s="13" t="n"/>
      <c r="BU198" s="13" t="n"/>
      <c r="BV198" s="13" t="n"/>
      <c r="BW198" s="13" t="n"/>
      <c r="BX198" s="13" t="n"/>
      <c r="BY198" s="13" t="n"/>
      <c r="BZ198" s="13" t="n"/>
      <c r="CA198" s="13" t="n"/>
      <c r="CB198" s="13" t="n"/>
      <c r="CC198" s="13" t="n"/>
      <c r="CD198" s="13" t="n"/>
      <c r="CE198" s="13" t="n"/>
      <c r="CF198" s="13" t="n"/>
      <c r="CG198" s="13" t="n"/>
      <c r="CH198" s="13" t="n"/>
      <c r="CI198" s="13" t="n"/>
      <c r="CJ198" s="13" t="n"/>
      <c r="CK198" s="13" t="n"/>
      <c r="CL198" s="13" t="n"/>
      <c r="CM198" s="13" t="n"/>
      <c r="CN198" s="13" t="n"/>
      <c r="CO198" s="13" t="n"/>
      <c r="CP198" s="13" t="n"/>
      <c r="CQ198" s="13" t="n"/>
      <c r="CR198" s="13" t="n"/>
      <c r="CS198" s="13" t="n"/>
      <c r="CT198" s="13" t="n"/>
      <c r="CU198" s="13" t="n"/>
    </row>
    <row r="199" hidden="1" ht="22" customHeight="1">
      <c r="A199" s="75" t="n"/>
      <c r="B199" s="75" t="n"/>
      <c r="C199" s="76" t="n"/>
      <c r="D199" s="77" t="n"/>
      <c r="E199" s="77" t="n"/>
      <c r="F199" s="78" t="n"/>
      <c r="G199" s="57">
        <f>IF(OR($D199="",$E199=""),"",$E199-$D199+1)</f>
        <v/>
      </c>
      <c r="H199" s="15">
        <f>IF($A199="","",IF($F199&gt;=100,"完了",IF(AND($E199&lt;&gt;"",$E199&lt;TODAY()),"遅延",IF(OR($D199="",$D199&gt;TODAY()),"未着手","進行中"))))</f>
        <v/>
      </c>
      <c r="I199" s="57">
        <f>IF(OR($A199="",$E199=""),"",IF(AND($E199&lt;TODAY(),$F199&lt;100),TODAY()-$E199,0))</f>
        <v/>
      </c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16" t="n"/>
      <c r="AI199" s="16" t="n"/>
      <c r="AJ199" s="16" t="n"/>
      <c r="AK199" s="16" t="n"/>
      <c r="AL199" s="16" t="n"/>
      <c r="AM199" s="16" t="n"/>
      <c r="AN199" s="16" t="n"/>
      <c r="AO199" s="16" t="n"/>
      <c r="AP199" s="16" t="n"/>
      <c r="AQ199" s="16" t="n"/>
      <c r="AR199" s="16" t="n"/>
      <c r="AS199" s="16" t="n"/>
      <c r="AT199" s="16" t="n"/>
      <c r="AU199" s="16" t="n"/>
      <c r="AV199" s="16" t="n"/>
      <c r="AW199" s="16" t="n"/>
      <c r="AX199" s="16" t="n"/>
      <c r="AY199" s="16" t="n"/>
      <c r="AZ199" s="16" t="n"/>
      <c r="BA199" s="16" t="n"/>
      <c r="BB199" s="16" t="n"/>
      <c r="BC199" s="16" t="n"/>
      <c r="BD199" s="16" t="n"/>
      <c r="BE199" s="16" t="n"/>
      <c r="BF199" s="16" t="n"/>
      <c r="BG199" s="16" t="n"/>
      <c r="BH199" s="16" t="n"/>
      <c r="BI199" s="16" t="n"/>
      <c r="BJ199" s="16" t="n"/>
      <c r="BK199" s="16" t="n"/>
      <c r="BL199" s="16" t="n"/>
      <c r="BM199" s="16" t="n"/>
      <c r="BN199" s="16" t="n"/>
      <c r="BO199" s="16" t="n"/>
      <c r="BP199" s="16" t="n"/>
      <c r="BQ199" s="16" t="n"/>
      <c r="BR199" s="16" t="n"/>
      <c r="BS199" s="16" t="n"/>
      <c r="BT199" s="16" t="n"/>
      <c r="BU199" s="16" t="n"/>
      <c r="BV199" s="16" t="n"/>
      <c r="BW199" s="16" t="n"/>
      <c r="BX199" s="16" t="n"/>
      <c r="BY199" s="16" t="n"/>
      <c r="BZ199" s="16" t="n"/>
      <c r="CA199" s="16" t="n"/>
      <c r="CB199" s="16" t="n"/>
      <c r="CC199" s="16" t="n"/>
      <c r="CD199" s="16" t="n"/>
      <c r="CE199" s="16" t="n"/>
      <c r="CF199" s="16" t="n"/>
      <c r="CG199" s="16" t="n"/>
      <c r="CH199" s="16" t="n"/>
      <c r="CI199" s="16" t="n"/>
      <c r="CJ199" s="16" t="n"/>
      <c r="CK199" s="16" t="n"/>
      <c r="CL199" s="16" t="n"/>
      <c r="CM199" s="16" t="n"/>
      <c r="CN199" s="16" t="n"/>
      <c r="CO199" s="16" t="n"/>
      <c r="CP199" s="16" t="n"/>
      <c r="CQ199" s="16" t="n"/>
      <c r="CR199" s="16" t="n"/>
      <c r="CS199" s="16" t="n"/>
      <c r="CT199" s="16" t="n"/>
      <c r="CU199" s="16" t="n"/>
    </row>
    <row r="200" hidden="1" ht="22" customHeight="1">
      <c r="A200" s="75" t="n"/>
      <c r="B200" s="75" t="n"/>
      <c r="C200" s="76" t="n"/>
      <c r="D200" s="77" t="n"/>
      <c r="E200" s="77" t="n"/>
      <c r="F200" s="78" t="n"/>
      <c r="G200" s="56">
        <f>IF(OR($D200="",$E200=""),"",$E200-$D200+1)</f>
        <v/>
      </c>
      <c r="H200" s="12">
        <f>IF($A200="","",IF($F200&gt;=100,"完了",IF(AND($E200&lt;&gt;"",$E200&lt;TODAY()),"遅延",IF(OR($D200="",$D200&gt;TODAY()),"未着手","進行中"))))</f>
        <v/>
      </c>
      <c r="I200" s="56">
        <f>IF(OR($A200="",$E200=""),"",IF(AND($E200&lt;TODAY(),$F200&lt;100),TODAY()-$E200,0))</f>
        <v/>
      </c>
      <c r="J200" s="13" t="n"/>
      <c r="K200" s="13" t="n"/>
      <c r="L200" s="13" t="n"/>
      <c r="M200" s="13" t="n"/>
      <c r="N200" s="13" t="n"/>
      <c r="O200" s="13" t="n"/>
      <c r="P200" s="13" t="n"/>
      <c r="Q200" s="13" t="n"/>
      <c r="R200" s="13" t="n"/>
      <c r="S200" s="13" t="n"/>
      <c r="T200" s="13" t="n"/>
      <c r="U200" s="13" t="n"/>
      <c r="V200" s="13" t="n"/>
      <c r="W200" s="13" t="n"/>
      <c r="X200" s="13" t="n"/>
      <c r="Y200" s="13" t="n"/>
      <c r="Z200" s="13" t="n"/>
      <c r="AA200" s="13" t="n"/>
      <c r="AB200" s="13" t="n"/>
      <c r="AC200" s="13" t="n"/>
      <c r="AD200" s="13" t="n"/>
      <c r="AE200" s="13" t="n"/>
      <c r="AF200" s="13" t="n"/>
      <c r="AG200" s="13" t="n"/>
      <c r="AH200" s="13" t="n"/>
      <c r="AI200" s="13" t="n"/>
      <c r="AJ200" s="13" t="n"/>
      <c r="AK200" s="13" t="n"/>
      <c r="AL200" s="13" t="n"/>
      <c r="AM200" s="13" t="n"/>
      <c r="AN200" s="13" t="n"/>
      <c r="AO200" s="13" t="n"/>
      <c r="AP200" s="13" t="n"/>
      <c r="AQ200" s="13" t="n"/>
      <c r="AR200" s="13" t="n"/>
      <c r="AS200" s="13" t="n"/>
      <c r="AT200" s="13" t="n"/>
      <c r="AU200" s="13" t="n"/>
      <c r="AV200" s="13" t="n"/>
      <c r="AW200" s="13" t="n"/>
      <c r="AX200" s="13" t="n"/>
      <c r="AY200" s="13" t="n"/>
      <c r="AZ200" s="13" t="n"/>
      <c r="BA200" s="13" t="n"/>
      <c r="BB200" s="13" t="n"/>
      <c r="BC200" s="13" t="n"/>
      <c r="BD200" s="13" t="n"/>
      <c r="BE200" s="13" t="n"/>
      <c r="BF200" s="13" t="n"/>
      <c r="BG200" s="13" t="n"/>
      <c r="BH200" s="13" t="n"/>
      <c r="BI200" s="13" t="n"/>
      <c r="BJ200" s="13" t="n"/>
      <c r="BK200" s="13" t="n"/>
      <c r="BL200" s="13" t="n"/>
      <c r="BM200" s="13" t="n"/>
      <c r="BN200" s="13" t="n"/>
      <c r="BO200" s="13" t="n"/>
      <c r="BP200" s="13" t="n"/>
      <c r="BQ200" s="13" t="n"/>
      <c r="BR200" s="13" t="n"/>
      <c r="BS200" s="13" t="n"/>
      <c r="BT200" s="13" t="n"/>
      <c r="BU200" s="13" t="n"/>
      <c r="BV200" s="13" t="n"/>
      <c r="BW200" s="13" t="n"/>
      <c r="BX200" s="13" t="n"/>
      <c r="BY200" s="13" t="n"/>
      <c r="BZ200" s="13" t="n"/>
      <c r="CA200" s="13" t="n"/>
      <c r="CB200" s="13" t="n"/>
      <c r="CC200" s="13" t="n"/>
      <c r="CD200" s="13" t="n"/>
      <c r="CE200" s="13" t="n"/>
      <c r="CF200" s="13" t="n"/>
      <c r="CG200" s="13" t="n"/>
      <c r="CH200" s="13" t="n"/>
      <c r="CI200" s="13" t="n"/>
      <c r="CJ200" s="13" t="n"/>
      <c r="CK200" s="13" t="n"/>
      <c r="CL200" s="13" t="n"/>
      <c r="CM200" s="13" t="n"/>
      <c r="CN200" s="13" t="n"/>
      <c r="CO200" s="13" t="n"/>
      <c r="CP200" s="13" t="n"/>
      <c r="CQ200" s="13" t="n"/>
      <c r="CR200" s="13" t="n"/>
      <c r="CS200" s="13" t="n"/>
      <c r="CT200" s="13" t="n"/>
      <c r="CU200" s="13" t="n"/>
    </row>
    <row r="201" hidden="1" ht="22" customHeight="1">
      <c r="A201" s="75" t="n"/>
      <c r="B201" s="75" t="n"/>
      <c r="C201" s="76" t="n"/>
      <c r="D201" s="77" t="n"/>
      <c r="E201" s="77" t="n"/>
      <c r="F201" s="78" t="n"/>
      <c r="G201" s="57">
        <f>IF(OR($D201="",$E201=""),"",$E201-$D201+1)</f>
        <v/>
      </c>
      <c r="H201" s="15">
        <f>IF($A201="","",IF($F201&gt;=100,"完了",IF(AND($E201&lt;&gt;"",$E201&lt;TODAY()),"遅延",IF(OR($D201="",$D201&gt;TODAY()),"未着手","進行中"))))</f>
        <v/>
      </c>
      <c r="I201" s="57">
        <f>IF(OR($A201="",$E201=""),"",IF(AND($E201&lt;TODAY(),$F201&lt;100),TODAY()-$E201,0))</f>
        <v/>
      </c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16" t="n"/>
      <c r="AI201" s="16" t="n"/>
      <c r="AJ201" s="16" t="n"/>
      <c r="AK201" s="16" t="n"/>
      <c r="AL201" s="16" t="n"/>
      <c r="AM201" s="16" t="n"/>
      <c r="AN201" s="16" t="n"/>
      <c r="AO201" s="16" t="n"/>
      <c r="AP201" s="16" t="n"/>
      <c r="AQ201" s="16" t="n"/>
      <c r="AR201" s="16" t="n"/>
      <c r="AS201" s="16" t="n"/>
      <c r="AT201" s="16" t="n"/>
      <c r="AU201" s="16" t="n"/>
      <c r="AV201" s="16" t="n"/>
      <c r="AW201" s="16" t="n"/>
      <c r="AX201" s="16" t="n"/>
      <c r="AY201" s="16" t="n"/>
      <c r="AZ201" s="16" t="n"/>
      <c r="BA201" s="16" t="n"/>
      <c r="BB201" s="16" t="n"/>
      <c r="BC201" s="16" t="n"/>
      <c r="BD201" s="16" t="n"/>
      <c r="BE201" s="16" t="n"/>
      <c r="BF201" s="16" t="n"/>
      <c r="BG201" s="16" t="n"/>
      <c r="BH201" s="16" t="n"/>
      <c r="BI201" s="16" t="n"/>
      <c r="BJ201" s="16" t="n"/>
      <c r="BK201" s="16" t="n"/>
      <c r="BL201" s="16" t="n"/>
      <c r="BM201" s="16" t="n"/>
      <c r="BN201" s="16" t="n"/>
      <c r="BO201" s="16" t="n"/>
      <c r="BP201" s="16" t="n"/>
      <c r="BQ201" s="16" t="n"/>
      <c r="BR201" s="16" t="n"/>
      <c r="BS201" s="16" t="n"/>
      <c r="BT201" s="16" t="n"/>
      <c r="BU201" s="16" t="n"/>
      <c r="BV201" s="16" t="n"/>
      <c r="BW201" s="16" t="n"/>
      <c r="BX201" s="16" t="n"/>
      <c r="BY201" s="16" t="n"/>
      <c r="BZ201" s="16" t="n"/>
      <c r="CA201" s="16" t="n"/>
      <c r="CB201" s="16" t="n"/>
      <c r="CC201" s="16" t="n"/>
      <c r="CD201" s="16" t="n"/>
      <c r="CE201" s="16" t="n"/>
      <c r="CF201" s="16" t="n"/>
      <c r="CG201" s="16" t="n"/>
      <c r="CH201" s="16" t="n"/>
      <c r="CI201" s="16" t="n"/>
      <c r="CJ201" s="16" t="n"/>
      <c r="CK201" s="16" t="n"/>
      <c r="CL201" s="16" t="n"/>
      <c r="CM201" s="16" t="n"/>
      <c r="CN201" s="16" t="n"/>
      <c r="CO201" s="16" t="n"/>
      <c r="CP201" s="16" t="n"/>
      <c r="CQ201" s="16" t="n"/>
      <c r="CR201" s="16" t="n"/>
      <c r="CS201" s="16" t="n"/>
      <c r="CT201" s="16" t="n"/>
      <c r="CU201" s="16" t="n"/>
    </row>
    <row r="202" hidden="1" ht="22" customHeight="1">
      <c r="A202" s="75" t="n"/>
      <c r="B202" s="75" t="n"/>
      <c r="C202" s="76" t="n"/>
      <c r="D202" s="77" t="n"/>
      <c r="E202" s="77" t="n"/>
      <c r="F202" s="78" t="n"/>
      <c r="G202" s="56">
        <f>IF(OR($D202="",$E202=""),"",$E202-$D202+1)</f>
        <v/>
      </c>
      <c r="H202" s="12">
        <f>IF($A202="","",IF($F202&gt;=100,"完了",IF(AND($E202&lt;&gt;"",$E202&lt;TODAY()),"遅延",IF(OR($D202="",$D202&gt;TODAY()),"未着手","進行中"))))</f>
        <v/>
      </c>
      <c r="I202" s="56">
        <f>IF(OR($A202="",$E202=""),"",IF(AND($E202&lt;TODAY(),$F202&lt;100),TODAY()-$E202,0))</f>
        <v/>
      </c>
      <c r="J202" s="13" t="n"/>
      <c r="K202" s="13" t="n"/>
      <c r="L202" s="13" t="n"/>
      <c r="M202" s="13" t="n"/>
      <c r="N202" s="13" t="n"/>
      <c r="O202" s="13" t="n"/>
      <c r="P202" s="13" t="n"/>
      <c r="Q202" s="13" t="n"/>
      <c r="R202" s="13" t="n"/>
      <c r="S202" s="13" t="n"/>
      <c r="T202" s="13" t="n"/>
      <c r="U202" s="13" t="n"/>
      <c r="V202" s="13" t="n"/>
      <c r="W202" s="13" t="n"/>
      <c r="X202" s="13" t="n"/>
      <c r="Y202" s="13" t="n"/>
      <c r="Z202" s="13" t="n"/>
      <c r="AA202" s="13" t="n"/>
      <c r="AB202" s="13" t="n"/>
      <c r="AC202" s="13" t="n"/>
      <c r="AD202" s="13" t="n"/>
      <c r="AE202" s="13" t="n"/>
      <c r="AF202" s="13" t="n"/>
      <c r="AG202" s="13" t="n"/>
      <c r="AH202" s="13" t="n"/>
      <c r="AI202" s="13" t="n"/>
      <c r="AJ202" s="13" t="n"/>
      <c r="AK202" s="13" t="n"/>
      <c r="AL202" s="13" t="n"/>
      <c r="AM202" s="13" t="n"/>
      <c r="AN202" s="13" t="n"/>
      <c r="AO202" s="13" t="n"/>
      <c r="AP202" s="13" t="n"/>
      <c r="AQ202" s="13" t="n"/>
      <c r="AR202" s="13" t="n"/>
      <c r="AS202" s="13" t="n"/>
      <c r="AT202" s="13" t="n"/>
      <c r="AU202" s="13" t="n"/>
      <c r="AV202" s="13" t="n"/>
      <c r="AW202" s="13" t="n"/>
      <c r="AX202" s="13" t="n"/>
      <c r="AY202" s="13" t="n"/>
      <c r="AZ202" s="13" t="n"/>
      <c r="BA202" s="13" t="n"/>
      <c r="BB202" s="13" t="n"/>
      <c r="BC202" s="13" t="n"/>
      <c r="BD202" s="13" t="n"/>
      <c r="BE202" s="13" t="n"/>
      <c r="BF202" s="13" t="n"/>
      <c r="BG202" s="13" t="n"/>
      <c r="BH202" s="13" t="n"/>
      <c r="BI202" s="13" t="n"/>
      <c r="BJ202" s="13" t="n"/>
      <c r="BK202" s="13" t="n"/>
      <c r="BL202" s="13" t="n"/>
      <c r="BM202" s="13" t="n"/>
      <c r="BN202" s="13" t="n"/>
      <c r="BO202" s="13" t="n"/>
      <c r="BP202" s="13" t="n"/>
      <c r="BQ202" s="13" t="n"/>
      <c r="BR202" s="13" t="n"/>
      <c r="BS202" s="13" t="n"/>
      <c r="BT202" s="13" t="n"/>
      <c r="BU202" s="13" t="n"/>
      <c r="BV202" s="13" t="n"/>
      <c r="BW202" s="13" t="n"/>
      <c r="BX202" s="13" t="n"/>
      <c r="BY202" s="13" t="n"/>
      <c r="BZ202" s="13" t="n"/>
      <c r="CA202" s="13" t="n"/>
      <c r="CB202" s="13" t="n"/>
      <c r="CC202" s="13" t="n"/>
      <c r="CD202" s="13" t="n"/>
      <c r="CE202" s="13" t="n"/>
      <c r="CF202" s="13" t="n"/>
      <c r="CG202" s="13" t="n"/>
      <c r="CH202" s="13" t="n"/>
      <c r="CI202" s="13" t="n"/>
      <c r="CJ202" s="13" t="n"/>
      <c r="CK202" s="13" t="n"/>
      <c r="CL202" s="13" t="n"/>
      <c r="CM202" s="13" t="n"/>
      <c r="CN202" s="13" t="n"/>
      <c r="CO202" s="13" t="n"/>
      <c r="CP202" s="13" t="n"/>
      <c r="CQ202" s="13" t="n"/>
      <c r="CR202" s="13" t="n"/>
      <c r="CS202" s="13" t="n"/>
      <c r="CT202" s="13" t="n"/>
      <c r="CU202" s="13" t="n"/>
    </row>
    <row r="203" hidden="1" ht="22" customHeight="1">
      <c r="A203" s="75" t="n"/>
      <c r="B203" s="75" t="n"/>
      <c r="C203" s="76" t="n"/>
      <c r="D203" s="77" t="n"/>
      <c r="E203" s="77" t="n"/>
      <c r="F203" s="78" t="n"/>
      <c r="G203" s="57">
        <f>IF(OR($D203="",$E203=""),"",$E203-$D203+1)</f>
        <v/>
      </c>
      <c r="H203" s="15">
        <f>IF($A203="","",IF($F203&gt;=100,"完了",IF(AND($E203&lt;&gt;"",$E203&lt;TODAY()),"遅延",IF(OR($D203="",$D203&gt;TODAY()),"未着手","進行中"))))</f>
        <v/>
      </c>
      <c r="I203" s="57">
        <f>IF(OR($A203="",$E203=""),"",IF(AND($E203&lt;TODAY(),$F203&lt;100),TODAY()-$E203,0))</f>
        <v/>
      </c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16" t="n"/>
      <c r="AI203" s="16" t="n"/>
      <c r="AJ203" s="16" t="n"/>
      <c r="AK203" s="16" t="n"/>
      <c r="AL203" s="16" t="n"/>
      <c r="AM203" s="16" t="n"/>
      <c r="AN203" s="16" t="n"/>
      <c r="AO203" s="16" t="n"/>
      <c r="AP203" s="16" t="n"/>
      <c r="AQ203" s="16" t="n"/>
      <c r="AR203" s="16" t="n"/>
      <c r="AS203" s="16" t="n"/>
      <c r="AT203" s="16" t="n"/>
      <c r="AU203" s="16" t="n"/>
      <c r="AV203" s="16" t="n"/>
      <c r="AW203" s="16" t="n"/>
      <c r="AX203" s="16" t="n"/>
      <c r="AY203" s="16" t="n"/>
      <c r="AZ203" s="16" t="n"/>
      <c r="BA203" s="16" t="n"/>
      <c r="BB203" s="16" t="n"/>
      <c r="BC203" s="16" t="n"/>
      <c r="BD203" s="16" t="n"/>
      <c r="BE203" s="16" t="n"/>
      <c r="BF203" s="16" t="n"/>
      <c r="BG203" s="16" t="n"/>
      <c r="BH203" s="16" t="n"/>
      <c r="BI203" s="16" t="n"/>
      <c r="BJ203" s="16" t="n"/>
      <c r="BK203" s="16" t="n"/>
      <c r="BL203" s="16" t="n"/>
      <c r="BM203" s="16" t="n"/>
      <c r="BN203" s="16" t="n"/>
      <c r="BO203" s="16" t="n"/>
      <c r="BP203" s="16" t="n"/>
      <c r="BQ203" s="16" t="n"/>
      <c r="BR203" s="16" t="n"/>
      <c r="BS203" s="16" t="n"/>
      <c r="BT203" s="16" t="n"/>
      <c r="BU203" s="16" t="n"/>
      <c r="BV203" s="16" t="n"/>
      <c r="BW203" s="16" t="n"/>
      <c r="BX203" s="16" t="n"/>
      <c r="BY203" s="16" t="n"/>
      <c r="BZ203" s="16" t="n"/>
      <c r="CA203" s="16" t="n"/>
      <c r="CB203" s="16" t="n"/>
      <c r="CC203" s="16" t="n"/>
      <c r="CD203" s="16" t="n"/>
      <c r="CE203" s="16" t="n"/>
      <c r="CF203" s="16" t="n"/>
      <c r="CG203" s="16" t="n"/>
      <c r="CH203" s="16" t="n"/>
      <c r="CI203" s="16" t="n"/>
      <c r="CJ203" s="16" t="n"/>
      <c r="CK203" s="16" t="n"/>
      <c r="CL203" s="16" t="n"/>
      <c r="CM203" s="16" t="n"/>
      <c r="CN203" s="16" t="n"/>
      <c r="CO203" s="16" t="n"/>
      <c r="CP203" s="16" t="n"/>
      <c r="CQ203" s="16" t="n"/>
      <c r="CR203" s="16" t="n"/>
      <c r="CS203" s="16" t="n"/>
      <c r="CT203" s="16" t="n"/>
      <c r="CU203" s="16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3:CU203"/>
  <conditionalFormatting sqref="J4:CU203">
    <cfRule type="expression" priority="1" dxfId="0" stopIfTrue="1">
      <formula>AND(AND($A4&lt;&gt;"",$D4&lt;&gt;"",$E4&lt;&gt;"",J$3&gt;=$D4,J$3&lt;=$E4),$E4&lt;TODAY(),$F4&lt;100)</formula>
    </cfRule>
    <cfRule type="expression" priority="2" dxfId="1" stopIfTrue="1">
      <formula>AND(AND($A4&lt;&gt;"",$D4&lt;&gt;"",$E4&lt;&gt;"",J$3&gt;=$D4,J$3&lt;=$E4),$F4&gt;=100)</formula>
    </cfRule>
    <cfRule type="expression" priority="3" dxfId="2" stopIfTrue="1">
      <formula>AND(AND($A4&lt;&gt;"",$D4&lt;&gt;"",$E4&lt;&gt;"",J$3&gt;=$D4,J$3&lt;=$E4),$F4&gt;0,J$3&lt;=$D4+ROUND(($E4-$D4+1)*$F4/100,0)-1)</formula>
    </cfRule>
    <cfRule type="expression" priority="4" dxfId="3" stopIfTrue="1">
      <formula>AND($A4&lt;&gt;"",$D4&lt;&gt;"",$E4&lt;&gt;"",J$3&gt;=$D4,J$3&lt;=$E4)</formula>
    </cfRule>
    <cfRule type="expression" priority="5" dxfId="4" stopIfTrue="1">
      <formula>J$3=TODAY()</formula>
    </cfRule>
    <cfRule type="expression" priority="6" dxfId="5">
      <formula>AND(J$3&lt;&gt;"",WEEKDAY(J$3,2)&gt;5)</formula>
    </cfRule>
  </conditionalFormatting>
  <conditionalFormatting sqref="J2:CU3">
    <cfRule type="expression" priority="7" dxfId="6">
      <formula>J$3=TODAY()</formula>
    </cfRule>
  </conditionalFormatting>
  <conditionalFormatting sqref="A4:I203">
    <cfRule type="expression" priority="8" dxfId="7">
      <formula>AND($A4&lt;&gt;"",$H4="遅延")</formula>
    </cfRule>
  </conditionalFormatting>
  <conditionalFormatting sqref="H4:H203">
    <cfRule type="expression" priority="9" dxfId="8">
      <formula>$H4="完了"</formula>
    </cfRule>
  </conditionalFormatting>
  <conditionalFormatting sqref="F4:F203">
    <cfRule type="dataBar" priority="10">
      <dataBar showValue="1">
        <cfvo type="num" val="0"/>
        <cfvo type="num" val="100"/>
        <color rgb="009DC3E6"/>
      </dataBar>
    </cfRule>
  </conditionalFormatting>
  <dataValidations count="7">
    <dataValidation sqref="C4:C203" showDropDown="0" showInputMessage="0" showErrorMessage="0" allowBlank="1" error="リストから選んでください" type="list">
      <formula1>"企画,設計,開発,検証,納品,その他"</formula1>
    </dataValidation>
    <dataValidation sqref="B4:B203" showDropDown="0" showInputMessage="0" showErrorMessage="0" allowBlank="1" type="list">
      <formula1>担当者リスト</formula1>
    </dataValidation>
    <dataValidation sqref="F4:F203" showDropDown="0" showInputMessage="0" showErrorMessage="0" allowBlank="1" error="0〜100の数字で入力してください" type="whole" operator="between">
      <formula1>0</formula1>
      <formula2>100</formula2>
    </dataValidation>
    <dataValidation sqref="C4:C203" showDropDown="0" showInputMessage="1" showErrorMessage="0" allowBlank="1" promptTitle="分類" prompt="右の▼から選びます。一覧は「集計」シートで増やせます"/>
    <dataValidation sqref="D4:D203" showDropDown="0" showInputMessage="1" showErrorMessage="0" allowBlank="1" promptTitle="日付" prompt="2026/9/1 のように入力します。カレンダーの日付として扱われます"/>
    <dataValidation sqref="E4:E203" showDropDown="0" showInputMessage="1" showErrorMessage="0" allowBlank="1" promptTitle="日付" prompt="2026/9/1 のように入力します。カレンダーの日付として扱われます"/>
    <dataValidation sqref="B1" showDropDown="0" showInputMessage="1" showErrorMessage="0" allowBlank="1" promptTitle="日付" prompt="2026/9/1 のように入力します。カレンダーの日付として扱われ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56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18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10" customWidth="1" min="8" max="8"/>
    <col width="2.5" customWidth="1" min="9" max="9"/>
  </cols>
  <sheetData>
    <row r="1" ht="34" customHeight="1">
      <c r="B1" s="17" t="inlineStr">
        <is>
          <t>ガントチャート</t>
        </is>
      </c>
    </row>
    <row r="2" ht="22" customHeight="1">
      <c r="B2" s="18" t="inlineStr">
        <is>
          <t>「入力する」シートに日付を入れるだけで、バーもこの集計も自動で更新されます。</t>
        </is>
      </c>
    </row>
    <row r="3" ht="22" customHeight="1"/>
    <row r="4" ht="26" customHeight="1">
      <c r="B4" s="19" t="inlineStr">
        <is>
          <t>全体サマリー</t>
        </is>
      </c>
      <c r="C4" s="58" t="n"/>
      <c r="D4" s="58" t="n"/>
      <c r="E4" s="58" t="n"/>
      <c r="F4" s="58" t="n"/>
      <c r="G4" s="58" t="n"/>
      <c r="H4" s="59" t="n"/>
    </row>
    <row r="5" ht="22" customHeight="1">
      <c r="B5" s="20" t="inlineStr">
        <is>
          <t>総タスク数</t>
        </is>
      </c>
      <c r="C5" s="60">
        <f>COUNTA(入力する!$A$4:$A$203)</f>
        <v/>
      </c>
      <c r="D5" s="20" t="inlineStr">
        <is>
          <t>平均進捗率</t>
        </is>
      </c>
      <c r="E5" s="59" t="n"/>
      <c r="F5" s="61">
        <f>IFERROR(SUM(入力する!$F$4:$F$203)/$C$5,0)</f>
        <v/>
      </c>
    </row>
    <row r="6" ht="22" customHeight="1">
      <c r="B6" s="20" t="inlineStr">
        <is>
          <t>完了</t>
        </is>
      </c>
      <c r="C6" s="60">
        <f>COUNTIF(入力する!$H$4:$H$203,"完了")</f>
        <v/>
      </c>
      <c r="D6" s="20" t="inlineStr">
        <is>
          <t>経過率（めやす）</t>
        </is>
      </c>
      <c r="E6" s="59" t="n"/>
      <c r="F6" s="61">
        <f>IFERROR(MEDIAN(0,(TODAY()-$F$8)/($F$9-$F$8+1),1)*100,0)</f>
        <v/>
      </c>
    </row>
    <row r="7" ht="22" customHeight="1">
      <c r="B7" s="20" t="inlineStr">
        <is>
          <t>進行中</t>
        </is>
      </c>
      <c r="C7" s="60">
        <f>COUNTIF(入力する!$H$4:$H$203,"進行中")</f>
        <v/>
      </c>
      <c r="D7" s="20" t="inlineStr">
        <is>
          <t>めやすとの差</t>
        </is>
      </c>
      <c r="E7" s="59" t="n"/>
      <c r="F7" s="62">
        <f>IF($C$5=0,0,$F$5-$F$6)</f>
        <v/>
      </c>
    </row>
    <row r="8" ht="22" customHeight="1">
      <c r="B8" s="20" t="inlineStr">
        <is>
          <t>未着手</t>
        </is>
      </c>
      <c r="C8" s="60">
        <f>COUNTIF(入力する!$H$4:$H$203,"未着手")</f>
        <v/>
      </c>
      <c r="D8" s="20" t="inlineStr">
        <is>
          <t>全体の開始日</t>
        </is>
      </c>
      <c r="E8" s="59" t="n"/>
      <c r="F8" s="63">
        <f>IF(COUNT(入力する!$D$4:$D$203)=0,"",MIN(入力する!$D$4:$D$203))</f>
        <v/>
      </c>
    </row>
    <row r="9" ht="22" customHeight="1">
      <c r="B9" s="20" t="inlineStr">
        <is>
          <t>遅延</t>
        </is>
      </c>
      <c r="C9" s="60">
        <f>COUNTIF(入力する!$H$4:$H$203,"遅延")</f>
        <v/>
      </c>
      <c r="D9" s="20" t="inlineStr">
        <is>
          <t>全体の終了日</t>
        </is>
      </c>
      <c r="E9" s="59" t="n"/>
      <c r="F9" s="63">
        <f>IF(COUNT(入力する!$E$4:$E$203)=0,"",MAX(入力する!$E$4:$E$203))</f>
        <v/>
      </c>
    </row>
    <row r="10" ht="22" customHeight="1">
      <c r="B10" s="20" t="inlineStr">
        <is>
          <t>完了率</t>
        </is>
      </c>
      <c r="C10" s="64">
        <f>IFERROR($C$6/$C$5,0)</f>
        <v/>
      </c>
      <c r="D10" s="20" t="inlineStr">
        <is>
          <t>今日から終了日まで</t>
        </is>
      </c>
      <c r="E10" s="59" t="n"/>
      <c r="F10" s="65">
        <f>IF($F$9="","",MAX(0,$F$9-TODAY()))</f>
        <v/>
      </c>
    </row>
    <row r="11" ht="22" customHeight="1"/>
    <row r="12" ht="26" customHeight="1">
      <c r="B12" s="19" t="inlineStr">
        <is>
          <t>状態の内訳</t>
        </is>
      </c>
      <c r="C12" s="58" t="n"/>
      <c r="D12" s="59" t="n"/>
    </row>
    <row r="13" ht="26" customHeight="1">
      <c r="B13" s="5" t="inlineStr">
        <is>
          <t>状態</t>
        </is>
      </c>
      <c r="C13" s="5" t="inlineStr">
        <is>
          <t>件数</t>
        </is>
      </c>
      <c r="D13" s="5" t="inlineStr">
        <is>
          <t>構成比</t>
        </is>
      </c>
    </row>
    <row r="14" ht="22" customHeight="1">
      <c r="B14" s="27" t="inlineStr">
        <is>
          <t>完了</t>
        </is>
      </c>
      <c r="C14" s="28">
        <f>COUNTIF(入力する!$H$4:$H$203,"完了")</f>
        <v/>
      </c>
      <c r="D14" s="66">
        <f>IFERROR($C14/$C$5,0)</f>
        <v/>
      </c>
    </row>
    <row r="15" ht="22" customHeight="1">
      <c r="B15" s="30" t="inlineStr">
        <is>
          <t>進行中</t>
        </is>
      </c>
      <c r="C15" s="31">
        <f>COUNTIF(入力する!$H$4:$H$203,"進行中")</f>
        <v/>
      </c>
      <c r="D15" s="67">
        <f>IFERROR($C15/$C$5,0)</f>
        <v/>
      </c>
    </row>
    <row r="16" ht="22" customHeight="1">
      <c r="B16" s="27" t="inlineStr">
        <is>
          <t>未着手</t>
        </is>
      </c>
      <c r="C16" s="28">
        <f>COUNTIF(入力する!$H$4:$H$203,"未着手")</f>
        <v/>
      </c>
      <c r="D16" s="66">
        <f>IFERROR($C16/$C$5,0)</f>
        <v/>
      </c>
    </row>
    <row r="17" ht="22" customHeight="1">
      <c r="B17" s="30" t="inlineStr">
        <is>
          <t>遅延</t>
        </is>
      </c>
      <c r="C17" s="31">
        <f>COUNTIF(入力する!$H$4:$H$203,"遅延")</f>
        <v/>
      </c>
      <c r="D17" s="67">
        <f>IFERROR($C17/$C$5,0)</f>
        <v/>
      </c>
    </row>
    <row r="18" ht="22" customHeight="1"/>
    <row r="19" ht="26" customHeight="1">
      <c r="B19" s="19" t="inlineStr">
        <is>
          <t>区分別の集計</t>
        </is>
      </c>
      <c r="C19" s="58" t="n"/>
      <c r="D19" s="58" t="n"/>
      <c r="E19" s="58" t="n"/>
      <c r="F19" s="58" t="n"/>
      <c r="G19" s="58" t="n"/>
      <c r="H19" s="59" t="n"/>
    </row>
    <row r="20" ht="26" customHeight="1">
      <c r="B20" s="5" t="inlineStr">
        <is>
          <t>区分</t>
        </is>
      </c>
      <c r="C20" s="5" t="inlineStr">
        <is>
          <t>件数</t>
        </is>
      </c>
      <c r="D20" s="5" t="inlineStr">
        <is>
          <t>完了</t>
        </is>
      </c>
      <c r="E20" s="5" t="inlineStr">
        <is>
          <t>遅延</t>
        </is>
      </c>
      <c r="F20" s="5" t="inlineStr">
        <is>
          <t>平均進捗率</t>
        </is>
      </c>
      <c r="G20" s="5" t="inlineStr">
        <is>
          <t>構成比</t>
        </is>
      </c>
      <c r="H20" s="5" t="inlineStr">
        <is>
          <t>順位</t>
        </is>
      </c>
    </row>
    <row r="21" ht="22" customHeight="1">
      <c r="B21" s="30" t="inlineStr">
        <is>
          <t>企画</t>
        </is>
      </c>
      <c r="C21" s="31">
        <f>COUNTIF(入力する!$C$4:$C$203,$B21)</f>
        <v/>
      </c>
      <c r="D21" s="31">
        <f>COUNTIFS(入力する!$C$4:$C$203,$B21,入力する!$H$4:$H$203,"完了")</f>
        <v/>
      </c>
      <c r="E21" s="31">
        <f>COUNTIFS(入力する!$C$4:$C$203,$B21,入力する!$H$4:$H$203,"遅延")</f>
        <v/>
      </c>
      <c r="F21" s="68">
        <f>IFERROR(SUMIF(入力する!$C$4:$C$203,$B21,入力する!$F$4:$F$203)/$C21,0)</f>
        <v/>
      </c>
      <c r="G21" s="67">
        <f>IFERROR($C21/$C$27,0)</f>
        <v/>
      </c>
      <c r="H21" s="34">
        <f>IF($C21=0,"",RANK($C21,$C$21:$C$26))</f>
        <v/>
      </c>
    </row>
    <row r="22" ht="22" customHeight="1">
      <c r="B22" s="27" t="inlineStr">
        <is>
          <t>設計</t>
        </is>
      </c>
      <c r="C22" s="28">
        <f>COUNTIF(入力する!$C$4:$C$203,$B22)</f>
        <v/>
      </c>
      <c r="D22" s="28">
        <f>COUNTIFS(入力する!$C$4:$C$203,$B22,入力する!$H$4:$H$203,"完了")</f>
        <v/>
      </c>
      <c r="E22" s="28">
        <f>COUNTIFS(入力する!$C$4:$C$203,$B22,入力する!$H$4:$H$203,"遅延")</f>
        <v/>
      </c>
      <c r="F22" s="69">
        <f>IFERROR(SUMIF(入力する!$C$4:$C$203,$B22,入力する!$F$4:$F$203)/$C22,0)</f>
        <v/>
      </c>
      <c r="G22" s="66">
        <f>IFERROR($C22/$C$27,0)</f>
        <v/>
      </c>
      <c r="H22" s="36">
        <f>IF($C22=0,"",RANK($C22,$C$21:$C$26))</f>
        <v/>
      </c>
    </row>
    <row r="23" ht="22" customHeight="1">
      <c r="B23" s="30" t="inlineStr">
        <is>
          <t>開発</t>
        </is>
      </c>
      <c r="C23" s="31">
        <f>COUNTIF(入力する!$C$4:$C$203,$B23)</f>
        <v/>
      </c>
      <c r="D23" s="31">
        <f>COUNTIFS(入力する!$C$4:$C$203,$B23,入力する!$H$4:$H$203,"完了")</f>
        <v/>
      </c>
      <c r="E23" s="31">
        <f>COUNTIFS(入力する!$C$4:$C$203,$B23,入力する!$H$4:$H$203,"遅延")</f>
        <v/>
      </c>
      <c r="F23" s="68">
        <f>IFERROR(SUMIF(入力する!$C$4:$C$203,$B23,入力する!$F$4:$F$203)/$C23,0)</f>
        <v/>
      </c>
      <c r="G23" s="67">
        <f>IFERROR($C23/$C$27,0)</f>
        <v/>
      </c>
      <c r="H23" s="34">
        <f>IF($C23=0,"",RANK($C23,$C$21:$C$26))</f>
        <v/>
      </c>
    </row>
    <row r="24" ht="22" customHeight="1">
      <c r="B24" s="27" t="inlineStr">
        <is>
          <t>検証</t>
        </is>
      </c>
      <c r="C24" s="28">
        <f>COUNTIF(入力する!$C$4:$C$203,$B24)</f>
        <v/>
      </c>
      <c r="D24" s="28">
        <f>COUNTIFS(入力する!$C$4:$C$203,$B24,入力する!$H$4:$H$203,"完了")</f>
        <v/>
      </c>
      <c r="E24" s="28">
        <f>COUNTIFS(入力する!$C$4:$C$203,$B24,入力する!$H$4:$H$203,"遅延")</f>
        <v/>
      </c>
      <c r="F24" s="69">
        <f>IFERROR(SUMIF(入力する!$C$4:$C$203,$B24,入力する!$F$4:$F$203)/$C24,0)</f>
        <v/>
      </c>
      <c r="G24" s="66">
        <f>IFERROR($C24/$C$27,0)</f>
        <v/>
      </c>
      <c r="H24" s="36">
        <f>IF($C24=0,"",RANK($C24,$C$21:$C$26))</f>
        <v/>
      </c>
    </row>
    <row r="25" ht="22" customHeight="1">
      <c r="B25" s="30" t="inlineStr">
        <is>
          <t>納品</t>
        </is>
      </c>
      <c r="C25" s="31">
        <f>COUNTIF(入力する!$C$4:$C$203,$B25)</f>
        <v/>
      </c>
      <c r="D25" s="31">
        <f>COUNTIFS(入力する!$C$4:$C$203,$B25,入力する!$H$4:$H$203,"完了")</f>
        <v/>
      </c>
      <c r="E25" s="31">
        <f>COUNTIFS(入力する!$C$4:$C$203,$B25,入力する!$H$4:$H$203,"遅延")</f>
        <v/>
      </c>
      <c r="F25" s="68">
        <f>IFERROR(SUMIF(入力する!$C$4:$C$203,$B25,入力する!$F$4:$F$203)/$C25,0)</f>
        <v/>
      </c>
      <c r="G25" s="67">
        <f>IFERROR($C25/$C$27,0)</f>
        <v/>
      </c>
      <c r="H25" s="34">
        <f>IF($C25=0,"",RANK($C25,$C$21:$C$26))</f>
        <v/>
      </c>
    </row>
    <row r="26" ht="22" customHeight="1">
      <c r="B26" s="27" t="inlineStr">
        <is>
          <t>その他</t>
        </is>
      </c>
      <c r="C26" s="28">
        <f>COUNTIF(入力する!$C$4:$C$203,$B26)</f>
        <v/>
      </c>
      <c r="D26" s="28">
        <f>COUNTIFS(入力する!$C$4:$C$203,$B26,入力する!$H$4:$H$203,"完了")</f>
        <v/>
      </c>
      <c r="E26" s="28">
        <f>COUNTIFS(入力する!$C$4:$C$203,$B26,入力する!$H$4:$H$203,"遅延")</f>
        <v/>
      </c>
      <c r="F26" s="69">
        <f>IFERROR(SUMIF(入力する!$C$4:$C$203,$B26,入力する!$F$4:$F$203)/$C26,0)</f>
        <v/>
      </c>
      <c r="G26" s="66">
        <f>IFERROR($C26/$C$27,0)</f>
        <v/>
      </c>
      <c r="H26" s="36">
        <f>IF($C26=0,"",RANK($C26,$C$21:$C$26))</f>
        <v/>
      </c>
    </row>
    <row r="27" ht="22" customHeight="1">
      <c r="B27" s="37" t="inlineStr">
        <is>
          <t>合計</t>
        </is>
      </c>
      <c r="C27" s="38">
        <f>SUM(C21:C26)</f>
        <v/>
      </c>
      <c r="D27" s="38">
        <f>SUM(D21:D26)</f>
        <v/>
      </c>
      <c r="E27" s="38">
        <f>SUM(E21:E26)</f>
        <v/>
      </c>
      <c r="F27" s="70">
        <f>IFERROR(SUMPRODUCT($C$21:$C$26,$F$21:$F$26)/$C$27,0)</f>
        <v/>
      </c>
      <c r="G27" s="71">
        <f>IF($C$27=0,0,1)</f>
        <v/>
      </c>
      <c r="H27" s="41" t="n"/>
    </row>
    <row r="28" ht="22" customHeight="1"/>
    <row r="29" ht="26" customHeight="1">
      <c r="B29" s="19" t="inlineStr">
        <is>
          <t>担当者別の集計（薄い黄色に担当者名を入れると集計されます）</t>
        </is>
      </c>
      <c r="C29" s="58" t="n"/>
      <c r="D29" s="58" t="n"/>
      <c r="E29" s="58" t="n"/>
      <c r="F29" s="58" t="n"/>
      <c r="G29" s="59" t="n"/>
    </row>
    <row r="30" ht="26" customHeight="1">
      <c r="B30" s="5" t="inlineStr">
        <is>
          <t>担当者</t>
        </is>
      </c>
      <c r="C30" s="5" t="inlineStr">
        <is>
          <t>件数</t>
        </is>
      </c>
      <c r="D30" s="5" t="inlineStr">
        <is>
          <t>完了</t>
        </is>
      </c>
      <c r="E30" s="5" t="inlineStr">
        <is>
          <t>遅延</t>
        </is>
      </c>
      <c r="F30" s="5" t="inlineStr">
        <is>
          <t>平均進捗率</t>
        </is>
      </c>
      <c r="G30" s="5" t="inlineStr">
        <is>
          <t>構成比</t>
        </is>
      </c>
    </row>
    <row r="31" ht="22" customHeight="1">
      <c r="B31" s="75" t="n"/>
      <c r="C31" s="31">
        <f>IF($B31="","",COUNTIF(入力する!$B$4:$B$203,$B31))</f>
        <v/>
      </c>
      <c r="D31" s="31">
        <f>IF($B31="","",COUNTIFS(入力する!$B$4:$B$203,$B31,入力する!$H$4:$H$203,"完了"))</f>
        <v/>
      </c>
      <c r="E31" s="31">
        <f>IF($B31="","",COUNTIFS(入力する!$B$4:$B$203,$B31,入力する!$H$4:$H$203,"遅延"))</f>
        <v/>
      </c>
      <c r="F31" s="68">
        <f>IF($B31="",0,IFERROR(SUMIF(入力する!$B$4:$B$203,$B31,入力する!$F$4:$F$203)/$C31,0))</f>
        <v/>
      </c>
      <c r="G31" s="67">
        <f>IF($B31="","",IFERROR($C31/$C$5,0))</f>
        <v/>
      </c>
    </row>
    <row r="32" ht="22" customHeight="1">
      <c r="B32" s="75" t="n"/>
      <c r="C32" s="28">
        <f>IF($B32="","",COUNTIF(入力する!$B$4:$B$203,$B32))</f>
        <v/>
      </c>
      <c r="D32" s="28">
        <f>IF($B32="","",COUNTIFS(入力する!$B$4:$B$203,$B32,入力する!$H$4:$H$203,"完了"))</f>
        <v/>
      </c>
      <c r="E32" s="28">
        <f>IF($B32="","",COUNTIFS(入力する!$B$4:$B$203,$B32,入力する!$H$4:$H$203,"遅延"))</f>
        <v/>
      </c>
      <c r="F32" s="69">
        <f>IF($B32="",0,IFERROR(SUMIF(入力する!$B$4:$B$203,$B32,入力する!$F$4:$F$203)/$C32,0))</f>
        <v/>
      </c>
      <c r="G32" s="66">
        <f>IF($B32="","",IFERROR($C32/$C$5,0))</f>
        <v/>
      </c>
    </row>
    <row r="33" ht="22" customHeight="1">
      <c r="B33" s="75" t="n"/>
      <c r="C33" s="31">
        <f>IF($B33="","",COUNTIF(入力する!$B$4:$B$203,$B33))</f>
        <v/>
      </c>
      <c r="D33" s="31">
        <f>IF($B33="","",COUNTIFS(入力する!$B$4:$B$203,$B33,入力する!$H$4:$H$203,"完了"))</f>
        <v/>
      </c>
      <c r="E33" s="31">
        <f>IF($B33="","",COUNTIFS(入力する!$B$4:$B$203,$B33,入力する!$H$4:$H$203,"遅延"))</f>
        <v/>
      </c>
      <c r="F33" s="68">
        <f>IF($B33="",0,IFERROR(SUMIF(入力する!$B$4:$B$203,$B33,入力する!$F$4:$F$203)/$C33,0))</f>
        <v/>
      </c>
      <c r="G33" s="67">
        <f>IF($B33="","",IFERROR($C33/$C$5,0))</f>
        <v/>
      </c>
    </row>
    <row r="34" ht="22" customHeight="1">
      <c r="B34" s="75" t="n"/>
      <c r="C34" s="28">
        <f>IF($B34="","",COUNTIF(入力する!$B$4:$B$203,$B34))</f>
        <v/>
      </c>
      <c r="D34" s="28">
        <f>IF($B34="","",COUNTIFS(入力する!$B$4:$B$203,$B34,入力する!$H$4:$H$203,"完了"))</f>
        <v/>
      </c>
      <c r="E34" s="28">
        <f>IF($B34="","",COUNTIFS(入力する!$B$4:$B$203,$B34,入力する!$H$4:$H$203,"遅延"))</f>
        <v/>
      </c>
      <c r="F34" s="69">
        <f>IF($B34="",0,IFERROR(SUMIF(入力する!$B$4:$B$203,$B34,入力する!$F$4:$F$203)/$C34,0))</f>
        <v/>
      </c>
      <c r="G34" s="66">
        <f>IF($B34="","",IFERROR($C34/$C$5,0))</f>
        <v/>
      </c>
    </row>
    <row r="35" ht="22" customHeight="1">
      <c r="B35" s="75" t="n"/>
      <c r="C35" s="31">
        <f>IF($B35="","",COUNTIF(入力する!$B$4:$B$203,$B35))</f>
        <v/>
      </c>
      <c r="D35" s="31">
        <f>IF($B35="","",COUNTIFS(入力する!$B$4:$B$203,$B35,入力する!$H$4:$H$203,"完了"))</f>
        <v/>
      </c>
      <c r="E35" s="31">
        <f>IF($B35="","",COUNTIFS(入力する!$B$4:$B$203,$B35,入力する!$H$4:$H$203,"遅延"))</f>
        <v/>
      </c>
      <c r="F35" s="68">
        <f>IF($B35="",0,IFERROR(SUMIF(入力する!$B$4:$B$203,$B35,入力する!$F$4:$F$203)/$C35,0))</f>
        <v/>
      </c>
      <c r="G35" s="67">
        <f>IF($B35="","",IFERROR($C35/$C$5,0))</f>
        <v/>
      </c>
    </row>
    <row r="36" ht="22" customHeight="1">
      <c r="B36" s="75" t="n"/>
      <c r="C36" s="28">
        <f>IF($B36="","",COUNTIF(入力する!$B$4:$B$203,$B36))</f>
        <v/>
      </c>
      <c r="D36" s="28">
        <f>IF($B36="","",COUNTIFS(入力する!$B$4:$B$203,$B36,入力する!$H$4:$H$203,"完了"))</f>
        <v/>
      </c>
      <c r="E36" s="28">
        <f>IF($B36="","",COUNTIFS(入力する!$B$4:$B$203,$B36,入力する!$H$4:$H$203,"遅延"))</f>
        <v/>
      </c>
      <c r="F36" s="69">
        <f>IF($B36="",0,IFERROR(SUMIF(入力する!$B$4:$B$203,$B36,入力する!$F$4:$F$203)/$C36,0))</f>
        <v/>
      </c>
      <c r="G36" s="66">
        <f>IF($B36="","",IFERROR($C36/$C$5,0))</f>
        <v/>
      </c>
    </row>
    <row r="37" ht="22" customHeight="1">
      <c r="B37" s="75" t="n"/>
      <c r="C37" s="31">
        <f>IF($B37="","",COUNTIF(入力する!$B$4:$B$203,$B37))</f>
        <v/>
      </c>
      <c r="D37" s="31">
        <f>IF($B37="","",COUNTIFS(入力する!$B$4:$B$203,$B37,入力する!$H$4:$H$203,"完了"))</f>
        <v/>
      </c>
      <c r="E37" s="31">
        <f>IF($B37="","",COUNTIFS(入力する!$B$4:$B$203,$B37,入力する!$H$4:$H$203,"遅延"))</f>
        <v/>
      </c>
      <c r="F37" s="68">
        <f>IF($B37="",0,IFERROR(SUMIF(入力する!$B$4:$B$203,$B37,入力する!$F$4:$F$203)/$C37,0))</f>
        <v/>
      </c>
      <c r="G37" s="67">
        <f>IF($B37="","",IFERROR($C37/$C$5,0))</f>
        <v/>
      </c>
    </row>
    <row r="38" ht="22" customHeight="1">
      <c r="B38" s="75" t="n"/>
      <c r="C38" s="28">
        <f>IF($B38="","",COUNTIF(入力する!$B$4:$B$203,$B38))</f>
        <v/>
      </c>
      <c r="D38" s="28">
        <f>IF($B38="","",COUNTIFS(入力する!$B$4:$B$203,$B38,入力する!$H$4:$H$203,"完了"))</f>
        <v/>
      </c>
      <c r="E38" s="28">
        <f>IF($B38="","",COUNTIFS(入力する!$B$4:$B$203,$B38,入力する!$H$4:$H$203,"遅延"))</f>
        <v/>
      </c>
      <c r="F38" s="69">
        <f>IF($B38="",0,IFERROR(SUMIF(入力する!$B$4:$B$203,$B38,入力する!$F$4:$F$203)/$C38,0))</f>
        <v/>
      </c>
      <c r="G38" s="66">
        <f>IF($B38="","",IFERROR($C38/$C$5,0))</f>
        <v/>
      </c>
    </row>
    <row r="39" ht="22" customHeight="1"/>
    <row r="40" ht="26" customHeight="1">
      <c r="B40" s="19" t="inlineStr">
        <is>
          <t>月別の推移</t>
        </is>
      </c>
      <c r="C40" s="58" t="n"/>
      <c r="D40" s="58" t="n"/>
      <c r="E40" s="59" t="n"/>
    </row>
    <row r="41" ht="26" customHeight="1">
      <c r="B41" s="5" t="inlineStr">
        <is>
          <t>月</t>
        </is>
      </c>
      <c r="C41" s="5" t="inlineStr">
        <is>
          <t>開始するタスク</t>
        </is>
      </c>
      <c r="D41" s="5" t="inlineStr">
        <is>
          <t>終了予定タスク</t>
        </is>
      </c>
      <c r="E41" s="5" t="inlineStr">
        <is>
          <t>稼働中タスク</t>
        </is>
      </c>
    </row>
    <row r="42" ht="22" customHeight="1">
      <c r="B42" s="72">
        <f>IF(COUNT(入力する!$D$4:$D$203)=0,DATE(YEAR(TODAY()),MONTH(TODAY()),1),DATE(YEAR(MIN(入力する!$D$4:$D$203)),MONTH(MIN(入力する!$D$4:$D$203)),1))</f>
        <v/>
      </c>
      <c r="C42" s="28">
        <f>COUNTIFS(入力する!$D$4:$D$203,"&gt;="&amp;$B42,入力する!$D$4:$D$203,"&lt;="&amp;EOMONTH($B42,0))</f>
        <v/>
      </c>
      <c r="D42" s="28">
        <f>COUNTIFS(入力する!$E$4:$E$203,"&gt;="&amp;$B42,入力する!$E$4:$E$203,"&lt;="&amp;EOMONTH($B42,0))</f>
        <v/>
      </c>
      <c r="E42" s="28">
        <f>COUNTIFS(入力する!$D$4:$D$203,"&lt;="&amp;EOMONTH($B42,0),入力する!$E$4:$E$203,"&gt;="&amp;$B42)</f>
        <v/>
      </c>
    </row>
    <row r="43" ht="22" customHeight="1">
      <c r="B43" s="73">
        <f>EDATE($B42,1)</f>
        <v/>
      </c>
      <c r="C43" s="31">
        <f>COUNTIFS(入力する!$D$4:$D$203,"&gt;="&amp;$B43,入力する!$D$4:$D$203,"&lt;="&amp;EOMONTH($B43,0))</f>
        <v/>
      </c>
      <c r="D43" s="31">
        <f>COUNTIFS(入力する!$E$4:$E$203,"&gt;="&amp;$B43,入力する!$E$4:$E$203,"&lt;="&amp;EOMONTH($B43,0))</f>
        <v/>
      </c>
      <c r="E43" s="31">
        <f>COUNTIFS(入力する!$D$4:$D$203,"&lt;="&amp;EOMONTH($B43,0),入力する!$E$4:$E$203,"&gt;="&amp;$B43)</f>
        <v/>
      </c>
    </row>
    <row r="44" ht="22" customHeight="1">
      <c r="B44" s="72">
        <f>EDATE($B43,1)</f>
        <v/>
      </c>
      <c r="C44" s="28">
        <f>COUNTIFS(入力する!$D$4:$D$203,"&gt;="&amp;$B44,入力する!$D$4:$D$203,"&lt;="&amp;EOMONTH($B44,0))</f>
        <v/>
      </c>
      <c r="D44" s="28">
        <f>COUNTIFS(入力する!$E$4:$E$203,"&gt;="&amp;$B44,入力する!$E$4:$E$203,"&lt;="&amp;EOMONTH($B44,0))</f>
        <v/>
      </c>
      <c r="E44" s="28">
        <f>COUNTIFS(入力する!$D$4:$D$203,"&lt;="&amp;EOMONTH($B44,0),入力する!$E$4:$E$203,"&gt;="&amp;$B44)</f>
        <v/>
      </c>
    </row>
    <row r="45" ht="22" customHeight="1">
      <c r="B45" s="73">
        <f>EDATE($B44,1)</f>
        <v/>
      </c>
      <c r="C45" s="31">
        <f>COUNTIFS(入力する!$D$4:$D$203,"&gt;="&amp;$B45,入力する!$D$4:$D$203,"&lt;="&amp;EOMONTH($B45,0))</f>
        <v/>
      </c>
      <c r="D45" s="31">
        <f>COUNTIFS(入力する!$E$4:$E$203,"&gt;="&amp;$B45,入力する!$E$4:$E$203,"&lt;="&amp;EOMONTH($B45,0))</f>
        <v/>
      </c>
      <c r="E45" s="31">
        <f>COUNTIFS(入力する!$D$4:$D$203,"&lt;="&amp;EOMONTH($B45,0),入力する!$E$4:$E$203,"&gt;="&amp;$B45)</f>
        <v/>
      </c>
    </row>
    <row r="46" ht="22" customHeight="1">
      <c r="B46" s="72">
        <f>EDATE($B45,1)</f>
        <v/>
      </c>
      <c r="C46" s="28">
        <f>COUNTIFS(入力する!$D$4:$D$203,"&gt;="&amp;$B46,入力する!$D$4:$D$203,"&lt;="&amp;EOMONTH($B46,0))</f>
        <v/>
      </c>
      <c r="D46" s="28">
        <f>COUNTIFS(入力する!$E$4:$E$203,"&gt;="&amp;$B46,入力する!$E$4:$E$203,"&lt;="&amp;EOMONTH($B46,0))</f>
        <v/>
      </c>
      <c r="E46" s="28">
        <f>COUNTIFS(入力する!$D$4:$D$203,"&lt;="&amp;EOMONTH($B46,0),入力する!$E$4:$E$203,"&gt;="&amp;$B46)</f>
        <v/>
      </c>
    </row>
    <row r="47" ht="22" customHeight="1">
      <c r="B47" s="73">
        <f>EDATE($B46,1)</f>
        <v/>
      </c>
      <c r="C47" s="31">
        <f>COUNTIFS(入力する!$D$4:$D$203,"&gt;="&amp;$B47,入力する!$D$4:$D$203,"&lt;="&amp;EOMONTH($B47,0))</f>
        <v/>
      </c>
      <c r="D47" s="31">
        <f>COUNTIFS(入力する!$E$4:$E$203,"&gt;="&amp;$B47,入力する!$E$4:$E$203,"&lt;="&amp;EOMONTH($B47,0))</f>
        <v/>
      </c>
      <c r="E47" s="31">
        <f>COUNTIFS(入力する!$D$4:$D$203,"&lt;="&amp;EOMONTH($B47,0),入力する!$E$4:$E$203,"&gt;="&amp;$B47)</f>
        <v/>
      </c>
    </row>
    <row r="48" ht="22" customHeight="1">
      <c r="B48" s="72">
        <f>EDATE($B47,1)</f>
        <v/>
      </c>
      <c r="C48" s="28">
        <f>COUNTIFS(入力する!$D$4:$D$203,"&gt;="&amp;$B48,入力する!$D$4:$D$203,"&lt;="&amp;EOMONTH($B48,0))</f>
        <v/>
      </c>
      <c r="D48" s="28">
        <f>COUNTIFS(入力する!$E$4:$E$203,"&gt;="&amp;$B48,入力する!$E$4:$E$203,"&lt;="&amp;EOMONTH($B48,0))</f>
        <v/>
      </c>
      <c r="E48" s="28">
        <f>COUNTIFS(入力する!$D$4:$D$203,"&lt;="&amp;EOMONTH($B48,0),入力する!$E$4:$E$203,"&gt;="&amp;$B48)</f>
        <v/>
      </c>
    </row>
    <row r="49" ht="22" customHeight="1">
      <c r="B49" s="73">
        <f>EDATE($B48,1)</f>
        <v/>
      </c>
      <c r="C49" s="31">
        <f>COUNTIFS(入力する!$D$4:$D$203,"&gt;="&amp;$B49,入力する!$D$4:$D$203,"&lt;="&amp;EOMONTH($B49,0))</f>
        <v/>
      </c>
      <c r="D49" s="31">
        <f>COUNTIFS(入力する!$E$4:$E$203,"&gt;="&amp;$B49,入力する!$E$4:$E$203,"&lt;="&amp;EOMONTH($B49,0))</f>
        <v/>
      </c>
      <c r="E49" s="31">
        <f>COUNTIFS(入力する!$D$4:$D$203,"&lt;="&amp;EOMONTH($B49,0),入力する!$E$4:$E$203,"&gt;="&amp;$B49)</f>
        <v/>
      </c>
    </row>
    <row r="50" ht="22" customHeight="1">
      <c r="B50" s="72">
        <f>EDATE($B49,1)</f>
        <v/>
      </c>
      <c r="C50" s="28">
        <f>COUNTIFS(入力する!$D$4:$D$203,"&gt;="&amp;$B50,入力する!$D$4:$D$203,"&lt;="&amp;EOMONTH($B50,0))</f>
        <v/>
      </c>
      <c r="D50" s="28">
        <f>COUNTIFS(入力する!$E$4:$E$203,"&gt;="&amp;$B50,入力する!$E$4:$E$203,"&lt;="&amp;EOMONTH($B50,0))</f>
        <v/>
      </c>
      <c r="E50" s="28">
        <f>COUNTIFS(入力する!$D$4:$D$203,"&lt;="&amp;EOMONTH($B50,0),入力する!$E$4:$E$203,"&gt;="&amp;$B50)</f>
        <v/>
      </c>
    </row>
    <row r="51" ht="22" customHeight="1">
      <c r="B51" s="73">
        <f>EDATE($B50,1)</f>
        <v/>
      </c>
      <c r="C51" s="31">
        <f>COUNTIFS(入力する!$D$4:$D$203,"&gt;="&amp;$B51,入力する!$D$4:$D$203,"&lt;="&amp;EOMONTH($B51,0))</f>
        <v/>
      </c>
      <c r="D51" s="31">
        <f>COUNTIFS(入力する!$E$4:$E$203,"&gt;="&amp;$B51,入力する!$E$4:$E$203,"&lt;="&amp;EOMONTH($B51,0))</f>
        <v/>
      </c>
      <c r="E51" s="31">
        <f>COUNTIFS(入力する!$D$4:$D$203,"&lt;="&amp;EOMONTH($B51,0),入力する!$E$4:$E$203,"&gt;="&amp;$B51)</f>
        <v/>
      </c>
    </row>
    <row r="52" ht="22" customHeight="1">
      <c r="B52" s="72">
        <f>EDATE($B51,1)</f>
        <v/>
      </c>
      <c r="C52" s="28">
        <f>COUNTIFS(入力する!$D$4:$D$203,"&gt;="&amp;$B52,入力する!$D$4:$D$203,"&lt;="&amp;EOMONTH($B52,0))</f>
        <v/>
      </c>
      <c r="D52" s="28">
        <f>COUNTIFS(入力する!$E$4:$E$203,"&gt;="&amp;$B52,入力する!$E$4:$E$203,"&lt;="&amp;EOMONTH($B52,0))</f>
        <v/>
      </c>
      <c r="E52" s="28">
        <f>COUNTIFS(入力する!$D$4:$D$203,"&lt;="&amp;EOMONTH($B52,0),入力する!$E$4:$E$203,"&gt;="&amp;$B52)</f>
        <v/>
      </c>
    </row>
    <row r="53" ht="22" customHeight="1">
      <c r="B53" s="73">
        <f>EDATE($B52,1)</f>
        <v/>
      </c>
      <c r="C53" s="31">
        <f>COUNTIFS(入力する!$D$4:$D$203,"&gt;="&amp;$B53,入力する!$D$4:$D$203,"&lt;="&amp;EOMONTH($B53,0))</f>
        <v/>
      </c>
      <c r="D53" s="31">
        <f>COUNTIFS(入力する!$E$4:$E$203,"&gt;="&amp;$B53,入力する!$E$4:$E$203,"&lt;="&amp;EOMONTH($B53,0))</f>
        <v/>
      </c>
      <c r="E53" s="31">
        <f>COUNTIFS(入力する!$D$4:$D$203,"&lt;="&amp;EOMONTH($B53,0),入力する!$E$4:$E$203,"&gt;="&amp;$B53)</f>
        <v/>
      </c>
    </row>
    <row r="54" ht="22" customHeight="1"/>
    <row r="55" ht="22" customHeight="1">
      <c r="B55" s="18" t="inlineStr">
        <is>
          <t>このテンプレートは自由に使ってかまいません。改変・再配布も可です。</t>
        </is>
      </c>
    </row>
    <row r="56" ht="22" customHeight="1">
      <c r="B56" s="18" t="inlineStr">
        <is>
          <t>配布元: 副業ポートフォリオ https://satoru-log.jp</t>
        </is>
      </c>
    </row>
    <row r="57" ht="22" customHeight="1"/>
    <row r="58" ht="22" customHeight="1"/>
    <row r="59" ht="22" customHeight="1"/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1">
    <mergeCell ref="D8:E8"/>
    <mergeCell ref="D6:E6"/>
    <mergeCell ref="B40:E40"/>
    <mergeCell ref="D7:E7"/>
    <mergeCell ref="D10:E10"/>
    <mergeCell ref="B19:H19"/>
    <mergeCell ref="B4:H4"/>
    <mergeCell ref="D5:E5"/>
    <mergeCell ref="B12:D12"/>
    <mergeCell ref="D9:E9"/>
    <mergeCell ref="B29:G29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B1:C29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78" customWidth="1" min="3" max="3"/>
  </cols>
  <sheetData>
    <row r="1" ht="34" customHeight="1">
      <c r="B1" s="17" t="inlineStr">
        <is>
          <t>ガントチャート ― 使い方と注意</t>
        </is>
      </c>
    </row>
    <row r="2" ht="22" customHeight="1"/>
    <row r="3" ht="26" customHeight="1">
      <c r="B3" s="19" t="inlineStr">
        <is>
          <t>使い方</t>
        </is>
      </c>
      <c r="C3" s="59" t="n"/>
    </row>
    <row r="4" ht="22" customHeight="1">
      <c r="B4" s="44" t="n"/>
      <c r="C4" s="44" t="inlineStr">
        <is>
          <t>1. 「入力する」シートに、タスク名・担当者・区分・開始日・終了日・進捗率を入れます。</t>
        </is>
      </c>
    </row>
    <row r="5" ht="22" customHeight="1">
      <c r="B5" s="44" t="n"/>
      <c r="C5" s="44" t="inlineStr">
        <is>
          <t>2. 開始日と終了日を入れると、右のカレンダーにバーが自動で伸びます。200行まで使えます。</t>
        </is>
      </c>
    </row>
    <row r="6" ht="22" customHeight="1">
      <c r="B6" s="44" t="n"/>
      <c r="C6" s="44" t="inlineStr">
        <is>
          <t>3. B1の「表示開始日」を変えると、カレンダーの表示期間が前後に動きます（90日ぶん表示）。</t>
        </is>
      </c>
    </row>
    <row r="7" ht="22" customHeight="1">
      <c r="B7" s="44" t="n"/>
      <c r="C7" s="44" t="inlineStr">
        <is>
          <t>4. 進捗率は0〜100の数字。バーの色が進んだぶんだけ濃くなります。</t>
        </is>
      </c>
    </row>
    <row r="8" ht="22" customHeight="1">
      <c r="B8" s="44" t="n"/>
      <c r="C8" s="44" t="inlineStr">
        <is>
          <t>5. 「集計を見る」シートは打ち込むだけで自動更新。担当者別だけ、担当者名の入力が必要です。</t>
        </is>
      </c>
    </row>
    <row r="9" ht="22" customHeight="1">
      <c r="B9" s="44" t="n"/>
      <c r="C9" s="44" t="inlineStr">
        <is>
          <t>6. 担当者名を入れておくと、「入力する」の担当者欄がプルダウンで選べるようになります。</t>
        </is>
      </c>
    </row>
    <row r="10" ht="22" customHeight="1"/>
    <row r="11" ht="26" customHeight="1">
      <c r="B11" s="19" t="inlineStr">
        <is>
          <t>バーの色の意味</t>
        </is>
      </c>
      <c r="C11" s="59" t="n"/>
    </row>
    <row r="12" ht="22" customHeight="1">
      <c r="B12" s="45" t="n"/>
      <c r="C12" s="44" t="inlineStr">
        <is>
          <t>濃い青 … 進捗ぶん（進捗率のところまで塗られます）</t>
        </is>
      </c>
    </row>
    <row r="13" ht="22" customHeight="1">
      <c r="B13" s="46" t="n"/>
      <c r="C13" s="44" t="inlineStr">
        <is>
          <t>薄い青 … 予定の期間</t>
        </is>
      </c>
    </row>
    <row r="14" ht="22" customHeight="1">
      <c r="B14" s="47" t="n"/>
      <c r="C14" s="44" t="inlineStr">
        <is>
          <t>緑 … 完了（進捗率100%）</t>
        </is>
      </c>
    </row>
    <row r="15" ht="22" customHeight="1">
      <c r="B15" s="48" t="n"/>
      <c r="C15" s="44" t="inlineStr">
        <is>
          <t>赤 … 遅延（終了日を過ぎているのに進捗率が100%未満）</t>
        </is>
      </c>
    </row>
    <row r="16" ht="22" customHeight="1">
      <c r="B16" s="49" t="n"/>
      <c r="C16" s="44" t="inlineStr">
        <is>
          <t>オレンジの縦の列 … 今日（ファイルを開いた日に自動で動きます）</t>
        </is>
      </c>
    </row>
    <row r="17" ht="22" customHeight="1">
      <c r="B17" s="50" t="n"/>
      <c r="C17" s="44" t="inlineStr">
        <is>
          <t>うすい灰色 … 土日</t>
        </is>
      </c>
    </row>
    <row r="18" ht="22" customHeight="1">
      <c r="B18" s="51" t="n"/>
      <c r="C18" s="44" t="inlineStr">
        <is>
          <t>左の表の行がうすい赤 … 遅延しているタスク</t>
        </is>
      </c>
    </row>
    <row r="19" ht="22" customHeight="1"/>
    <row r="20" ht="26" customHeight="1">
      <c r="B20" s="19" t="inlineStr">
        <is>
          <t>注意</t>
        </is>
      </c>
      <c r="C20" s="59" t="n"/>
    </row>
    <row r="21" ht="22" customHeight="1">
      <c r="B21" s="44" t="n"/>
      <c r="C21" s="44" t="inlineStr">
        <is>
          <t>・日付は 2026/9/1 のように入力してください（文字で入れるとバーが出ません）。</t>
        </is>
      </c>
    </row>
    <row r="22" ht="22" customHeight="1">
      <c r="B22" s="44" t="n"/>
      <c r="C22" s="44" t="inlineStr">
        <is>
          <t>・日数・状態・遅延日数の列は自動計算です。上書きしないでください。</t>
        </is>
      </c>
    </row>
    <row r="23" ht="22" customHeight="1">
      <c r="B23" s="44" t="n"/>
      <c r="C23" s="44" t="inlineStr">
        <is>
          <t>・薄い黄色のセルが入力欄、うすい青のセルが自動計算です。</t>
        </is>
      </c>
    </row>
    <row r="24" ht="22" customHeight="1">
      <c r="B24" s="44" t="n"/>
      <c r="C24" s="44" t="inlineStr">
        <is>
          <t>・「今日」の位置と遅延の判定は、ファイルを開いた日で自動的に更新されます。</t>
        </is>
      </c>
    </row>
    <row r="25" ht="22" customHeight="1">
      <c r="B25" s="44" t="n"/>
      <c r="C25" s="44" t="inlineStr">
        <is>
          <t>・行を増やしたいときは、200行目までの中で使ってください（並べ替えは行ごと行ってください）。</t>
        </is>
      </c>
    </row>
    <row r="26" ht="22" customHeight="1"/>
    <row r="27" ht="26" customHeight="1">
      <c r="B27" s="19" t="inlineStr">
        <is>
          <t>このテンプレートについて</t>
        </is>
      </c>
      <c r="C27" s="59" t="n"/>
    </row>
    <row r="28" ht="22" customHeight="1">
      <c r="B28" s="44" t="n"/>
      <c r="C28" s="44" t="inlineStr">
        <is>
          <t>このテンプレートは自由に使ってかまいません。改変・再配布も可です。</t>
        </is>
      </c>
    </row>
    <row r="29" ht="22" customHeight="1">
      <c r="B29" s="44" t="n"/>
      <c r="C29" s="44" t="inlineStr">
        <is>
          <t>配布元: 副業ポートフォリオ https://satoru-log.jp</t>
        </is>
      </c>
    </row>
    <row r="30" ht="22" customHeight="1"/>
    <row r="31" ht="22" customHeight="1"/>
    <row r="32" ht="22" customHeight="1"/>
    <row r="33" ht="22" customHeight="1"/>
    <row r="34" ht="22" customHeight="1"/>
    <row r="35" ht="22" customHeight="1"/>
    <row r="36" ht="22" customHeight="1"/>
    <row r="37" ht="22" customHeight="1"/>
    <row r="38" ht="22" customHeight="1"/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  <row r="53" ht="22" customHeight="1"/>
    <row r="54" ht="22" customHeight="1"/>
    <row r="55" ht="22" customHeight="1"/>
    <row r="56" ht="22" customHeight="1"/>
    <row r="57" ht="22" customHeight="1"/>
    <row r="58" ht="22" customHeight="1"/>
    <row r="59" ht="22" customHeight="1"/>
  </sheetData>
  <mergeCells count="5">
    <mergeCell ref="B11:C11"/>
    <mergeCell ref="B3:C3"/>
    <mergeCell ref="B20:C20"/>
    <mergeCell ref="B27:C27"/>
    <mergeCell ref="B1:C1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2026-09-01T11:08:58Z</dcterms:created>
  <dcterms:modified xmlns:dcterms="http://purl.org/dc/terms/" xmlns:xsi="http://www.w3.org/2001/XMLSchema-instance" xsi:type="dcterms:W3CDTF">2026-09-01T11:09:35Z</dcterms:modified>
</cp:coreProperties>
</file>